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Azmycloudex4\ARCHIV_TEXT\Kolín_Tovární_45  _ VÝMĚNA OKEN 2+3NP\rozpočet 2022\"/>
    </mc:Choice>
  </mc:AlternateContent>
  <xr:revisionPtr revIDLastSave="0" documentId="13_ncr:1_{34F5B96C-8215-4EA4-8395-17FBE0C26195}" xr6:coauthVersionLast="47" xr6:coauthVersionMax="47" xr10:uidLastSave="{00000000-0000-0000-0000-000000000000}"/>
  <bookViews>
    <workbookView xWindow="3420" yWindow="930" windowWidth="17670" windowHeight="16680" xr2:uid="{00000000-000D-0000-FFFF-FFFF00000000}"/>
  </bookViews>
  <sheets>
    <sheet name="Rekapitulace stavby" sheetId="1" r:id="rId1"/>
    <sheet name="20050 - VÝMĚNA OKEN, TOVÁ..." sheetId="2" r:id="rId2"/>
  </sheets>
  <definedNames>
    <definedName name="_xlnm._FilterDatabase" localSheetId="1" hidden="1">'20050 - VÝMĚNA OKEN, TOVÁ...'!$C$137:$K$297</definedName>
    <definedName name="_xlnm.Print_Titles" localSheetId="1">'20050 - VÝMĚNA OKEN, TOVÁ...'!$137:$137</definedName>
    <definedName name="_xlnm.Print_Titles" localSheetId="0">'Rekapitulace stavby'!$92:$92</definedName>
    <definedName name="_xlnm.Print_Area" localSheetId="1">'20050 - VÝMĚNA OKEN, TOVÁ...'!$C$4:$J$76,'20050 - VÝMĚNA OKEN, TOVÁ...'!$C$82:$J$117,'20050 - VÝMĚNA OKEN, TOVÁ...'!$C$123:$K$297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 s="1"/>
  <c r="J37" i="2"/>
  <c r="AX96" i="1" s="1"/>
  <c r="BI297" i="2"/>
  <c r="BH297" i="2"/>
  <c r="BG297" i="2"/>
  <c r="BE297" i="2"/>
  <c r="T297" i="2"/>
  <c r="T296" i="2" s="1"/>
  <c r="R297" i="2"/>
  <c r="R296" i="2" s="1"/>
  <c r="P297" i="2"/>
  <c r="P296" i="2" s="1"/>
  <c r="BI295" i="2"/>
  <c r="BH295" i="2"/>
  <c r="BG295" i="2"/>
  <c r="BE295" i="2"/>
  <c r="T295" i="2"/>
  <c r="T294" i="2" s="1"/>
  <c r="R295" i="2"/>
  <c r="R294" i="2" s="1"/>
  <c r="P295" i="2"/>
  <c r="P294" i="2" s="1"/>
  <c r="BI293" i="2"/>
  <c r="BH293" i="2"/>
  <c r="BG293" i="2"/>
  <c r="BE293" i="2"/>
  <c r="T293" i="2"/>
  <c r="T292" i="2" s="1"/>
  <c r="R293" i="2"/>
  <c r="R292" i="2" s="1"/>
  <c r="P293" i="2"/>
  <c r="P292" i="2" s="1"/>
  <c r="BI289" i="2"/>
  <c r="BH289" i="2"/>
  <c r="BG289" i="2"/>
  <c r="BE289" i="2"/>
  <c r="T289" i="2"/>
  <c r="T288" i="2"/>
  <c r="R289" i="2"/>
  <c r="R288" i="2"/>
  <c r="P289" i="2"/>
  <c r="P288" i="2"/>
  <c r="BI286" i="2"/>
  <c r="BH286" i="2"/>
  <c r="BG286" i="2"/>
  <c r="BE286" i="2"/>
  <c r="T286" i="2"/>
  <c r="R286" i="2"/>
  <c r="P286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T183" i="2" s="1"/>
  <c r="R184" i="2"/>
  <c r="R183" i="2" s="1"/>
  <c r="P184" i="2"/>
  <c r="P183" i="2" s="1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J135" i="2"/>
  <c r="J134" i="2"/>
  <c r="F134" i="2"/>
  <c r="F132" i="2"/>
  <c r="E130" i="2"/>
  <c r="J94" i="2"/>
  <c r="J93" i="2"/>
  <c r="F93" i="2"/>
  <c r="F91" i="2"/>
  <c r="E89" i="2"/>
  <c r="J20" i="2"/>
  <c r="E20" i="2"/>
  <c r="F135" i="2" s="1"/>
  <c r="J19" i="2"/>
  <c r="J14" i="2"/>
  <c r="J132" i="2" s="1"/>
  <c r="E7" i="2"/>
  <c r="E126" i="2" s="1"/>
  <c r="L90" i="1"/>
  <c r="AM90" i="1"/>
  <c r="AM89" i="1"/>
  <c r="L89" i="1"/>
  <c r="AM87" i="1"/>
  <c r="L87" i="1"/>
  <c r="L85" i="1"/>
  <c r="L84" i="1"/>
  <c r="J297" i="2"/>
  <c r="J253" i="2"/>
  <c r="BK244" i="2"/>
  <c r="BK226" i="2"/>
  <c r="J184" i="2"/>
  <c r="J161" i="2"/>
  <c r="AS95" i="1"/>
  <c r="J273" i="2"/>
  <c r="BK259" i="2"/>
  <c r="J241" i="2"/>
  <c r="BK224" i="2"/>
  <c r="BK189" i="2"/>
  <c r="BK159" i="2"/>
  <c r="J293" i="2"/>
  <c r="BK273" i="2"/>
  <c r="BK251" i="2"/>
  <c r="BK215" i="2"/>
  <c r="J157" i="2"/>
  <c r="J251" i="2"/>
  <c r="BK207" i="2"/>
  <c r="BK184" i="2"/>
  <c r="J141" i="2"/>
  <c r="J218" i="2"/>
  <c r="J189" i="2"/>
  <c r="J237" i="2"/>
  <c r="BK202" i="2"/>
  <c r="J295" i="2"/>
  <c r="J265" i="2"/>
  <c r="J242" i="2"/>
  <c r="J220" i="2"/>
  <c r="BK181" i="2"/>
  <c r="BK157" i="2"/>
  <c r="BK297" i="2"/>
  <c r="BK269" i="2"/>
  <c r="BK258" i="2"/>
  <c r="J234" i="2"/>
  <c r="J222" i="2"/>
  <c r="J200" i="2"/>
  <c r="BK173" i="2"/>
  <c r="BK278" i="2"/>
  <c r="J267" i="2"/>
  <c r="J258" i="2"/>
  <c r="J244" i="2"/>
  <c r="BK228" i="2"/>
  <c r="J196" i="2"/>
  <c r="J162" i="2"/>
  <c r="BK253" i="2"/>
  <c r="J232" i="2"/>
  <c r="BK195" i="2"/>
  <c r="BK169" i="2"/>
  <c r="BK229" i="2"/>
  <c r="J209" i="2"/>
  <c r="J193" i="2"/>
  <c r="BK161" i="2"/>
  <c r="BK193" i="2"/>
  <c r="J169" i="2"/>
  <c r="J289" i="2"/>
  <c r="J263" i="2"/>
  <c r="BK162" i="2"/>
  <c r="BK289" i="2"/>
  <c r="BK265" i="2"/>
  <c r="BK255" i="2"/>
  <c r="J238" i="2"/>
  <c r="J229" i="2"/>
  <c r="J211" i="2"/>
  <c r="J269" i="2"/>
  <c r="J259" i="2"/>
  <c r="BK246" i="2"/>
  <c r="BK234" i="2"/>
  <c r="BK198" i="2"/>
  <c r="J149" i="2"/>
  <c r="BK205" i="2"/>
  <c r="BK191" i="2"/>
  <c r="BK242" i="2"/>
  <c r="BK204" i="2"/>
  <c r="J177" i="2"/>
  <c r="J224" i="2"/>
  <c r="J181" i="2"/>
  <c r="J278" i="2"/>
  <c r="BK261" i="2"/>
  <c r="BK245" i="2"/>
  <c r="J235" i="2"/>
  <c r="J191" i="2"/>
  <c r="BK176" i="2"/>
  <c r="BK141" i="2"/>
  <c r="BK293" i="2"/>
  <c r="J261" i="2"/>
  <c r="BK248" i="2"/>
  <c r="J230" i="2"/>
  <c r="J205" i="2"/>
  <c r="BK143" i="2"/>
  <c r="BK271" i="2"/>
  <c r="J248" i="2"/>
  <c r="BK235" i="2"/>
  <c r="BK222" i="2"/>
  <c r="J195" i="2"/>
  <c r="J154" i="2"/>
  <c r="J239" i="2"/>
  <c r="J215" i="2"/>
  <c r="J204" i="2"/>
  <c r="J171" i="2"/>
  <c r="BK240" i="2"/>
  <c r="J216" i="2"/>
  <c r="J179" i="2"/>
  <c r="J226" i="2"/>
  <c r="BK209" i="2"/>
  <c r="J159" i="2"/>
  <c r="J277" i="2"/>
  <c r="J246" i="2"/>
  <c r="BK241" i="2"/>
  <c r="BK196" i="2"/>
  <c r="BK149" i="2"/>
  <c r="BK295" i="2"/>
  <c r="J271" i="2"/>
  <c r="J257" i="2"/>
  <c r="BK232" i="2"/>
  <c r="J214" i="2"/>
  <c r="J176" i="2"/>
  <c r="J286" i="2"/>
  <c r="BK263" i="2"/>
  <c r="BK257" i="2"/>
  <c r="BK239" i="2"/>
  <c r="J207" i="2"/>
  <c r="J173" i="2"/>
  <c r="J147" i="2"/>
  <c r="J245" i="2"/>
  <c r="BK230" i="2"/>
  <c r="BK187" i="2"/>
  <c r="BK243" i="2"/>
  <c r="J212" i="2"/>
  <c r="J198" i="2"/>
  <c r="BK212" i="2"/>
  <c r="BK179" i="2"/>
  <c r="J145" i="2"/>
  <c r="BK267" i="2"/>
  <c r="BK237" i="2"/>
  <c r="BK214" i="2"/>
  <c r="J178" i="2"/>
  <c r="BK145" i="2"/>
  <c r="BK286" i="2"/>
  <c r="J260" i="2"/>
  <c r="J240" i="2"/>
  <c r="BK216" i="2"/>
  <c r="BK177" i="2"/>
  <c r="BK147" i="2"/>
  <c r="BK277" i="2"/>
  <c r="BK260" i="2"/>
  <c r="J255" i="2"/>
  <c r="BK238" i="2"/>
  <c r="BK218" i="2"/>
  <c r="J187" i="2"/>
  <c r="J143" i="2"/>
  <c r="J243" i="2"/>
  <c r="BK211" i="2"/>
  <c r="J202" i="2"/>
  <c r="BK154" i="2"/>
  <c r="J228" i="2"/>
  <c r="BK200" i="2"/>
  <c r="BK171" i="2"/>
  <c r="BK220" i="2"/>
  <c r="BK178" i="2"/>
  <c r="R291" i="2" l="1"/>
  <c r="T291" i="2"/>
  <c r="P291" i="2"/>
  <c r="R156" i="2"/>
  <c r="BK186" i="2"/>
  <c r="R140" i="2"/>
  <c r="R139" i="2"/>
  <c r="T156" i="2"/>
  <c r="T139" i="2" s="1"/>
  <c r="R175" i="2"/>
  <c r="T186" i="2"/>
  <c r="BK206" i="2"/>
  <c r="J206" i="2"/>
  <c r="J107" i="2"/>
  <c r="BK213" i="2"/>
  <c r="J213" i="2" s="1"/>
  <c r="J108" i="2" s="1"/>
  <c r="BK250" i="2"/>
  <c r="J250" i="2"/>
  <c r="J109" i="2"/>
  <c r="BK264" i="2"/>
  <c r="J264" i="2" s="1"/>
  <c r="J110" i="2" s="1"/>
  <c r="BK268" i="2"/>
  <c r="J268" i="2"/>
  <c r="J111" i="2"/>
  <c r="P140" i="2"/>
  <c r="P156" i="2"/>
  <c r="T175" i="2"/>
  <c r="R186" i="2"/>
  <c r="P201" i="2"/>
  <c r="R206" i="2"/>
  <c r="P213" i="2"/>
  <c r="P250" i="2"/>
  <c r="R264" i="2"/>
  <c r="R268" i="2"/>
  <c r="BK156" i="2"/>
  <c r="J156" i="2"/>
  <c r="J101" i="2"/>
  <c r="P175" i="2"/>
  <c r="BK201" i="2"/>
  <c r="J201" i="2"/>
  <c r="J106" i="2"/>
  <c r="R201" i="2"/>
  <c r="P206" i="2"/>
  <c r="T213" i="2"/>
  <c r="R250" i="2"/>
  <c r="P264" i="2"/>
  <c r="T268" i="2"/>
  <c r="BK140" i="2"/>
  <c r="J140" i="2"/>
  <c r="J100" i="2" s="1"/>
  <c r="T140" i="2"/>
  <c r="BK175" i="2"/>
  <c r="J175" i="2"/>
  <c r="J102" i="2"/>
  <c r="P186" i="2"/>
  <c r="T201" i="2"/>
  <c r="T206" i="2"/>
  <c r="R213" i="2"/>
  <c r="T250" i="2"/>
  <c r="T264" i="2"/>
  <c r="P268" i="2"/>
  <c r="BK292" i="2"/>
  <c r="BK294" i="2"/>
  <c r="J294" i="2"/>
  <c r="J115" i="2" s="1"/>
  <c r="BK296" i="2"/>
  <c r="J296" i="2" s="1"/>
  <c r="J116" i="2" s="1"/>
  <c r="BK183" i="2"/>
  <c r="J183" i="2"/>
  <c r="J103" i="2"/>
  <c r="BK288" i="2"/>
  <c r="J288" i="2" s="1"/>
  <c r="J112" i="2" s="1"/>
  <c r="E85" i="2"/>
  <c r="BF147" i="2"/>
  <c r="BF149" i="2"/>
  <c r="BF157" i="2"/>
  <c r="BF171" i="2"/>
  <c r="BF191" i="2"/>
  <c r="BF200" i="2"/>
  <c r="BF204" i="2"/>
  <c r="BF230" i="2"/>
  <c r="BF232" i="2"/>
  <c r="F94" i="2"/>
  <c r="BF141" i="2"/>
  <c r="BF145" i="2"/>
  <c r="BF162" i="2"/>
  <c r="BF196" i="2"/>
  <c r="BF202" i="2"/>
  <c r="BF205" i="2"/>
  <c r="BF239" i="2"/>
  <c r="BF245" i="2"/>
  <c r="BF289" i="2"/>
  <c r="J91" i="2"/>
  <c r="BF143" i="2"/>
  <c r="BF173" i="2"/>
  <c r="BF176" i="2"/>
  <c r="BF179" i="2"/>
  <c r="BF212" i="2"/>
  <c r="BF215" i="2"/>
  <c r="BF222" i="2"/>
  <c r="BF224" i="2"/>
  <c r="BF229" i="2"/>
  <c r="BF242" i="2"/>
  <c r="BF244" i="2"/>
  <c r="BF248" i="2"/>
  <c r="BF159" i="2"/>
  <c r="BF177" i="2"/>
  <c r="BF184" i="2"/>
  <c r="BF189" i="2"/>
  <c r="BF193" i="2"/>
  <c r="BF207" i="2"/>
  <c r="BF209" i="2"/>
  <c r="BF218" i="2"/>
  <c r="BF220" i="2"/>
  <c r="BF226" i="2"/>
  <c r="BF234" i="2"/>
  <c r="BF237" i="2"/>
  <c r="BF238" i="2"/>
  <c r="BF240" i="2"/>
  <c r="BF243" i="2"/>
  <c r="BF246" i="2"/>
  <c r="BF253" i="2"/>
  <c r="BF259" i="2"/>
  <c r="BF260" i="2"/>
  <c r="BF267" i="2"/>
  <c r="BF286" i="2"/>
  <c r="BF293" i="2"/>
  <c r="BF154" i="2"/>
  <c r="BF161" i="2"/>
  <c r="BF178" i="2"/>
  <c r="BF181" i="2"/>
  <c r="BF187" i="2"/>
  <c r="BF195" i="2"/>
  <c r="BF214" i="2"/>
  <c r="BF235" i="2"/>
  <c r="BF251" i="2"/>
  <c r="BF261" i="2"/>
  <c r="BF263" i="2"/>
  <c r="BF265" i="2"/>
  <c r="BF273" i="2"/>
  <c r="BF295" i="2"/>
  <c r="BF169" i="2"/>
  <c r="BF198" i="2"/>
  <c r="BF211" i="2"/>
  <c r="BF216" i="2"/>
  <c r="BF228" i="2"/>
  <c r="BF241" i="2"/>
  <c r="BF255" i="2"/>
  <c r="BF257" i="2"/>
  <c r="BF258" i="2"/>
  <c r="BF269" i="2"/>
  <c r="BF271" i="2"/>
  <c r="BF277" i="2"/>
  <c r="BF278" i="2"/>
  <c r="BF297" i="2"/>
  <c r="F35" i="2"/>
  <c r="AZ96" i="1" s="1"/>
  <c r="AZ95" i="1" s="1"/>
  <c r="AV95" i="1" s="1"/>
  <c r="F37" i="2"/>
  <c r="BB96" i="1" s="1"/>
  <c r="BB95" i="1" s="1"/>
  <c r="AX95" i="1" s="1"/>
  <c r="F38" i="2"/>
  <c r="BC96" i="1" s="1"/>
  <c r="BC95" i="1" s="1"/>
  <c r="AY95" i="1" s="1"/>
  <c r="J35" i="2"/>
  <c r="AV96" i="1" s="1"/>
  <c r="AS94" i="1"/>
  <c r="F39" i="2"/>
  <c r="BD96" i="1" s="1"/>
  <c r="BD95" i="1" s="1"/>
  <c r="BD94" i="1" s="1"/>
  <c r="W33" i="1" s="1"/>
  <c r="R185" i="2" l="1"/>
  <c r="P139" i="2"/>
  <c r="T185" i="2"/>
  <c r="T138" i="2" s="1"/>
  <c r="BK291" i="2"/>
  <c r="J291" i="2"/>
  <c r="J113" i="2" s="1"/>
  <c r="R138" i="2"/>
  <c r="BK185" i="2"/>
  <c r="J185" i="2"/>
  <c r="J104" i="2"/>
  <c r="P185" i="2"/>
  <c r="BK139" i="2"/>
  <c r="J139" i="2"/>
  <c r="J99" i="2"/>
  <c r="J292" i="2"/>
  <c r="J114" i="2"/>
  <c r="J186" i="2"/>
  <c r="J105" i="2" s="1"/>
  <c r="BB94" i="1"/>
  <c r="W31" i="1"/>
  <c r="AZ94" i="1"/>
  <c r="W29" i="1"/>
  <c r="J36" i="2"/>
  <c r="AW96" i="1" s="1"/>
  <c r="AT96" i="1" s="1"/>
  <c r="BC94" i="1"/>
  <c r="W32" i="1" s="1"/>
  <c r="F36" i="2"/>
  <c r="BA96" i="1" s="1"/>
  <c r="BA95" i="1" s="1"/>
  <c r="BA94" i="1" s="1"/>
  <c r="W30" i="1" s="1"/>
  <c r="P138" i="2" l="1"/>
  <c r="AU96" i="1"/>
  <c r="BK138" i="2"/>
  <c r="J138" i="2" s="1"/>
  <c r="J98" i="2" s="1"/>
  <c r="AU95" i="1"/>
  <c r="AU94" i="1" s="1"/>
  <c r="AW95" i="1"/>
  <c r="AT95" i="1" s="1"/>
  <c r="AV94" i="1"/>
  <c r="AK29" i="1"/>
  <c r="AY94" i="1"/>
  <c r="AX94" i="1"/>
  <c r="AW94" i="1"/>
  <c r="AK30" i="1" s="1"/>
  <c r="J32" i="2" l="1"/>
  <c r="AG96" i="1"/>
  <c r="AG95" i="1"/>
  <c r="AG94" i="1" s="1"/>
  <c r="AK26" i="1" s="1"/>
  <c r="AK35" i="1" s="1"/>
  <c r="AT94" i="1"/>
  <c r="J41" i="2" l="1"/>
  <c r="AN94" i="1"/>
  <c r="AN96" i="1"/>
  <c r="AN95" i="1"/>
</calcChain>
</file>

<file path=xl/sharedStrings.xml><?xml version="1.0" encoding="utf-8"?>
<sst xmlns="http://schemas.openxmlformats.org/spreadsheetml/2006/main" count="2153" uniqueCount="540">
  <si>
    <t>Export Komplet</t>
  </si>
  <si>
    <t/>
  </si>
  <si>
    <t>2.0</t>
  </si>
  <si>
    <t>False</t>
  </si>
  <si>
    <t>{33f0eda1-c4b1-4d66-a7cf-aa96dabb27fa}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</si>
  <si>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</si>
  <si>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</si>
  <si>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</si>
  <si>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</si>
  <si>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</si>
  <si>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</si>
  <si>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</si>
  <si>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</si>
  <si>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</si>
  <si>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20050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</si>
  <si>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</si>
  <si>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</si>
  <si>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OKEN, TOVÁRNÍ 45</t>
  </si>
  <si>
    <t>KSO:</t>
  </si>
  <si>
    <t>CC-CZ:</t>
  </si>
  <si>
    <t>Místo:</t>
  </si>
  <si>
    <t>Tovární 45, Kolín V</t>
  </si>
  <si>
    <t>Datum:</t>
  </si>
  <si>
    <t>Zadavatel:</t>
  </si>
  <si>
    <t>IČ:</t>
  </si>
  <si>
    <t>Město Kolín, Karlovo nám. 78, Kolín I</t>
  </si>
  <si>
    <t>DIČ:</t>
  </si>
  <si>
    <t>Uchazeč:</t>
  </si>
  <si>
    <t>Vyplň údaj</t>
  </si>
  <si>
    <t>Projektant:</t>
  </si>
  <si>
    <t>27210341</t>
  </si>
  <si>
    <t>AZ PROJECT spol. s r.o., Plynárenská 830, Kolín IV</t>
  </si>
  <si>
    <t>CZ27210341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</si>
  <si>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</si>
  <si>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</si>
  <si>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</si>
  <si>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</si>
  <si>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</si>
  <si>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</si>
  <si>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</si>
  <si>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</si>
  <si>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</si>
  <si>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</si>
  <si>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</si>
  <si>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</si>
  <si>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</si>
  <si>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</si>
  <si>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</si>
  <si>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</si>
  <si>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</si>
  <si>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</si>
  <si>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</si>
  <si>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</si>
  <si>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</si>
  <si>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</si>
  <si>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</si>
  <si>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</si>
  <si>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</si>
  <si>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</si>
  <si>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</si>
  <si>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</si>
  <si>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</si>
  <si>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</si>
  <si>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</si>
  <si>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</si>
  <si>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</si>
  <si>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</si>
  <si>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</si>
  <si>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</si>
  <si>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</si>
  <si>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</si>
  <si>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</si>
  <si>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</si>
  <si>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</si>
  <si>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</si>
  <si>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</si>
  <si>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</si>
  <si>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</si>
  <si>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</si>
  <si>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</si>
  <si>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</si>
  <si>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</si>
  <si>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</si>
  <si>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{1d072a2d-25a9-4efa-b5de-b16501cf8461}</t>
  </si>
  <si>
    <t>/</t>
  </si>
  <si>
    <t>Soupis</t>
  </si>
  <si>
    <t>2</t>
  </si>
  <si>
    <t>{1f8ed8d0-4cb2-4330-b570-4e8904c12cc7}</t>
  </si>
  <si>
    <t>KRYCÍ LIST SOUPISU PRACÍ</t>
  </si>
  <si>
    <t>Objekt:</t>
  </si>
  <si>
    <t>20050 - VÝMĚNA OKEN, TOVÁRNÍ 45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</si>
  <si>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</si>
  <si>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</si>
  <si>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</si>
  <si>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</si>
  <si>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</si>
  <si>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</si>
  <si>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</si>
  <si>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</si>
  <si>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</si>
  <si>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</si>
  <si>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</si>
  <si>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</si>
  <si>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</si>
  <si>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</si>
  <si>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</si>
  <si>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</si>
  <si>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</si>
  <si>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</si>
  <si>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 III. NP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</si>
  <si>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</si>
  <si>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</si>
  <si>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</si>
  <si>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</si>
  <si>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</si>
  <si>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</si>
  <si>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</si>
  <si>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</si>
  <si>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</si>
  <si>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</si>
  <si>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</si>
  <si>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</si>
  <si>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</si>
  <si>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</si>
  <si>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</si>
  <si>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</si>
  <si>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</si>
  <si>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</si>
  <si>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</si>
  <si>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</si>
  <si>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</si>
  <si>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</si>
  <si>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</si>
  <si>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</si>
  <si>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611325223</t>
  </si>
  <si>
    <t>Vápenocementová omítka jednotlivých malých ploch štuková na stropech, plochy jednotlivě přes 0,25 do 1 m2</t>
  </si>
  <si>
    <t>kus</t>
  </si>
  <si>
    <t>CS ÚRS 2022 01</t>
  </si>
  <si>
    <t>4</t>
  </si>
  <si>
    <t>-620686377</t>
  </si>
  <si>
    <t>VV</t>
  </si>
  <si>
    <t>27"podhledy okna</t>
  </si>
  <si>
    <t>612315423</t>
  </si>
  <si>
    <t>Oprava vápenné omítky vnitřních ploch štukové dvouvrstvé, tloušťky do 20 mm a tloušťky štuku do 3 mm stěn, v rozsahu opravované plochy přes 30 do 50%</t>
  </si>
  <si>
    <t>m2</t>
  </si>
  <si>
    <t>CS ÚRS 2020 02</t>
  </si>
  <si>
    <t>1341575307</t>
  </si>
  <si>
    <t>1,6*(4,3*4+4,2*7)</t>
  </si>
  <si>
    <t>3</t>
  </si>
  <si>
    <t>612325223</t>
  </si>
  <si>
    <t>Vápenocementová omítka jednotlivých malých ploch štuková na stěnách, plochy jednotlivě přes 0,25 do 1 m2</t>
  </si>
  <si>
    <t>697356543</t>
  </si>
  <si>
    <t>2*(6+1+1+3)"okna ostění</t>
  </si>
  <si>
    <t>612325225</t>
  </si>
  <si>
    <t>Vápenocementová omítka jednotlivých malých ploch štuková na stěnách, plochy jednotlivě přes 1,0 do 4 m2</t>
  </si>
  <si>
    <t>-1654896679</t>
  </si>
  <si>
    <t>2*16</t>
  </si>
  <si>
    <t>5</t>
  </si>
  <si>
    <t>612325302</t>
  </si>
  <si>
    <t>Vápenocementová omítka ostění nebo nadpraží štuková</t>
  </si>
  <si>
    <t>-1519634259</t>
  </si>
  <si>
    <t>0,3*(1,35*16+0,75*3)+0,3*2*(2,0*16+1,45*3)+0,4*(1,05*16+0,6*3)+0,4*2*(2*16+3*1,45)</t>
  </si>
  <si>
    <t>0,7*(0,9+0,5+2*1,15)+0,7*2*1,4</t>
  </si>
  <si>
    <t>0,5*1,2*6+0,5*2*(1,45*3)</t>
  </si>
  <si>
    <t>Součet</t>
  </si>
  <si>
    <t>632451425</t>
  </si>
  <si>
    <t>Potěr pískocementový běžný  tl. přes 10 do 20 mm tř. C 20</t>
  </si>
  <si>
    <t>2034020814</t>
  </si>
  <si>
    <t>27,200*0,5"vyrovnání parapety</t>
  </si>
  <si>
    <t>9</t>
  </si>
  <si>
    <t>Ostatní konstrukce a práce, bourání</t>
  </si>
  <si>
    <t>7</t>
  </si>
  <si>
    <t>941111122</t>
  </si>
  <si>
    <t>Montáž lešení řadového trubkového lehkého pracovního s podlahami  s provozním zatížením tř. 3 do 200 kg/m2 šířky tř. W09 přes 0,9 do 1,2 m, výšky přes 10 do 25 m</t>
  </si>
  <si>
    <t>-416345023</t>
  </si>
  <si>
    <t>9,7*(15,3*2+29,8+0,8*4+13,225+0,8+13,375+0,8)</t>
  </si>
  <si>
    <t>8</t>
  </si>
  <si>
    <t>941111222</t>
  </si>
  <si>
    <t>Montáž lešení řadového trubkového lehkého pracovního s podlahami  s provozním zatížením tř. 3 do 200 kg/m2 Příplatek za první a každý další den použití lešení k ceně -1122</t>
  </si>
  <si>
    <t>-1847106820</t>
  </si>
  <si>
    <t>890,46*60</t>
  </si>
  <si>
    <t>941111822</t>
  </si>
  <si>
    <t>Demontáž lešení řadového trubkového lehkého pracovního s podlahami  s provozním zatížením tř. 3 do 200 kg/m2 šířky tř. W09 přes 0,9 do 1,2 m, výšky přes 10 do 25 m</t>
  </si>
  <si>
    <t>1899339608</t>
  </si>
  <si>
    <t>10</t>
  </si>
  <si>
    <t>952901111</t>
  </si>
  <si>
    <t>Vyčištění budov nebo objektů před předáním do užívání  budov bytové nebo občanské výstavby, světlé výšky podlaží do 4 m</t>
  </si>
  <si>
    <t>1069878341</t>
  </si>
  <si>
    <t>5,9*1,7+2,3*2,7+4,5*1,15+2,6*1,1+1,2*4,3+9,55*1,7-0,1*0,4+10,55*1,8-0,5*0,15*2+2,2*7,8-0,1*0,3*4+221"2. NP</t>
  </si>
  <si>
    <t>1,5*1+3,9*1,1+1,1*1,1*3+2,75*0,85*3+2,7*0,85+1,7*0,35+1,4*1+1,8*0,8+1*1,2"zázemí 3. NP</t>
  </si>
  <si>
    <t>3*1,4+3,2*1,5+18,4*1,8"chodba 3. NP</t>
  </si>
  <si>
    <t>230"pokoje 3. NP</t>
  </si>
  <si>
    <t>50"předpoklad 1. NP</t>
  </si>
  <si>
    <t>11</t>
  </si>
  <si>
    <t>968062374</t>
  </si>
  <si>
    <t>Vybourání dřevěných rámů oken s křídly, dveřních zárubní, vrat, stěn, ostění nebo obkladů  rámů oken s křídly zdvojených, plochy do 1 m2</t>
  </si>
  <si>
    <t>1650866913</t>
  </si>
  <si>
    <t>0,5*1,4+0,6*1,45*3</t>
  </si>
  <si>
    <t>12</t>
  </si>
  <si>
    <t>968062375</t>
  </si>
  <si>
    <t>Vybourání dřevěných rámů oken s křídly, dveřních zárubní, vrat, stěn, ostění nebo obkladů  rámů oken s křídly zdvojených, plochy do 2 m2</t>
  </si>
  <si>
    <t>1413325087</t>
  </si>
  <si>
    <t>1,2*1,45*6+0,9*1,15</t>
  </si>
  <si>
    <t>13</t>
  </si>
  <si>
    <t>968062376</t>
  </si>
  <si>
    <t>Vybourání dřevěných rámů oken s křídly, dveřních zárubní, vrat, stěn, ostění nebo obkladů  rámů oken s křídly zdvojených, plochy do 4 m2</t>
  </si>
  <si>
    <t>856082127</t>
  </si>
  <si>
    <t>1,05*2*16</t>
  </si>
  <si>
    <t>997</t>
  </si>
  <si>
    <t>Přesun sutě</t>
  </si>
  <si>
    <t>14</t>
  </si>
  <si>
    <t>997013115</t>
  </si>
  <si>
    <t>Vnitrostaveništní doprava suti a vybouraných hmot  vodorovně do 50 m svisle s použitím mechanizace pro budovy a haly výšky přes 15 do 18 m</t>
  </si>
  <si>
    <t>t</t>
  </si>
  <si>
    <t>-1682517723</t>
  </si>
  <si>
    <t>997013117</t>
  </si>
  <si>
    <t>Vnitrostaveništní doprava suti a vybouraných hmot  vodorovně do 50 m svisle s použitím mechanizace pro budovy a haly výšky přes 21 do 24 m</t>
  </si>
  <si>
    <t>522343418</t>
  </si>
  <si>
    <t>16</t>
  </si>
  <si>
    <t>997013501</t>
  </si>
  <si>
    <t>Odvoz suti a vybouraných hmot na skládku nebo meziskládku  se složením, na vzdálenost do 1 km</t>
  </si>
  <si>
    <t>83028611</t>
  </si>
  <si>
    <t>17</t>
  </si>
  <si>
    <t>997013509</t>
  </si>
  <si>
    <t>Odvoz suti a vybouraných hmot na skládku nebo meziskládku  se složením, na vzdálenost Příplatek k ceně za každý další i započatý 1 km přes 1 km</t>
  </si>
  <si>
    <t>-1233205165</t>
  </si>
  <si>
    <t>6,679*19</t>
  </si>
  <si>
    <t>18</t>
  </si>
  <si>
    <t>997013631</t>
  </si>
  <si>
    <t>Poplatek za uložení stavebního odpadu na skládce (skládkovné) směsného stavebního a demoličního zatříděného do Katalogu odpadů pod kódem 17 09 04</t>
  </si>
  <si>
    <t>-411027606</t>
  </si>
  <si>
    <t>6,679</t>
  </si>
  <si>
    <t>998</t>
  </si>
  <si>
    <t>Přesun hmot</t>
  </si>
  <si>
    <t>19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</si>
  <si>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</si>
  <si>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</si>
  <si>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-1922157343</t>
  </si>
  <si>
    <t>PSV</t>
  </si>
  <si>
    <t>Práce a dodávky PSV</t>
  </si>
  <si>
    <t>763</t>
  </si>
  <si>
    <t>Konstrukce suché výstavby</t>
  </si>
  <si>
    <t>20</t>
  </si>
  <si>
    <t>763101865</t>
  </si>
  <si>
    <t>Vyřezání otvoru v sádrokartonové desce v podhledech nebo podkrovích s dvojitým opláštěním velikosti otvoru přes 0,10 do 0,25 m2</t>
  </si>
  <si>
    <t>355042780</t>
  </si>
  <si>
    <t>2*11"kolem oken</t>
  </si>
  <si>
    <t>763101866</t>
  </si>
  <si>
    <t>Vyřezání otvoru v sádrokartonové desce v podhledech nebo podkrovích s dvojitým opláštěním velikosti otvoru přes 0,25 do 0,50 m2</t>
  </si>
  <si>
    <t>-1924513518</t>
  </si>
  <si>
    <t>11*2</t>
  </si>
  <si>
    <t>22</t>
  </si>
  <si>
    <t>763131441</t>
  </si>
  <si>
    <t>Podhled ze sádrokartonových desek  dvouvrstvá zavěšená spodní konstrukce z ocelových profilů CD, UD dvojitě opláštěná deskami protipožárními DF, tl. 2 x 12,5 mm, bez izolace, REI do 120</t>
  </si>
  <si>
    <t>104169569</t>
  </si>
  <si>
    <t>0,3*2*11*(0,78*2+1,6)"kolem oken</t>
  </si>
  <si>
    <t>23</t>
  </si>
  <si>
    <t>763131714</t>
  </si>
  <si>
    <t>Podhled ze sádrokartonových desek  ostatní práce a konstrukce na podhledech ze sádrokartonových desek základní penetrační nátěr</t>
  </si>
  <si>
    <t>-930963619</t>
  </si>
  <si>
    <t>20,856</t>
  </si>
  <si>
    <t>24</t>
  </si>
  <si>
    <t>763131751</t>
  </si>
  <si>
    <t>Podhled ze sádrokartonových desek  ostatní práce a konstrukce na podhledech ze sádrokartonových desek montáž parotěsné zábrany</t>
  </si>
  <si>
    <t>-1203423166</t>
  </si>
  <si>
    <t>25</t>
  </si>
  <si>
    <t>M</t>
  </si>
  <si>
    <t>JTA.JFN110SP</t>
  </si>
  <si>
    <t>parozábrana - folie složená z výztužné mřížky, dvou vrstev polyetylénové laminované folie a z reflexní vrstvy 170 g/m vč. napojovacích lepících pásků</t>
  </si>
  <si>
    <t>32</t>
  </si>
  <si>
    <t>309878887</t>
  </si>
  <si>
    <t>20,856*1,1 'Přepočtené koeficientem množství</t>
  </si>
  <si>
    <t>26</t>
  </si>
  <si>
    <t>763131761</t>
  </si>
  <si>
    <t>Podhled ze sádrokartonových desek  Příplatek k cenám za plochu do 3 m2 jednotlivě</t>
  </si>
  <si>
    <t>1942851741</t>
  </si>
  <si>
    <t>27</t>
  </si>
  <si>
    <t>998763102</t>
  </si>
  <si>
    <t>Přesun hmot pro dřevostavby  stanovený z hmotnosti přesunovaného materiálu vodorovná dopravní vzdálenost do 50 m v objektech výšky přes 12 do 24 m</t>
  </si>
  <si>
    <t>-1314983075</t>
  </si>
  <si>
    <t>764</t>
  </si>
  <si>
    <t>Konstrukce klempířské</t>
  </si>
  <si>
    <t>28</t>
  </si>
  <si>
    <t>764002851</t>
  </si>
  <si>
    <t>Demontáž klempířských konstrukcí oplechování parapetů do suti</t>
  </si>
  <si>
    <t>m</t>
  </si>
  <si>
    <t>2142090068</t>
  </si>
  <si>
    <t>1,2*6+1,05*16+0,9+0,5+0,6*3</t>
  </si>
  <si>
    <t>29</t>
  </si>
  <si>
    <t>764216605</t>
  </si>
  <si>
    <t>Oplechování parapetů z pozinkovaného plechu s povrchovou úpravou rovných mechanicky kotvené, bez rohů rš 400 mm</t>
  </si>
  <si>
    <t>1491747195</t>
  </si>
  <si>
    <t>30</t>
  </si>
  <si>
    <t>998764103</t>
  </si>
  <si>
    <t>Přesun hmot pro konstrukce klempířské stanovený z hmotnosti přesunovaného materiálu vodorovná dopravní vzdálenost do 50 m v objektech výšky přes 12 do 24 m</t>
  </si>
  <si>
    <t>329588104</t>
  </si>
  <si>
    <t>765</t>
  </si>
  <si>
    <t>Krytina skládaná</t>
  </si>
  <si>
    <t>31</t>
  </si>
  <si>
    <t>765121012</t>
  </si>
  <si>
    <t>Montáž krytiny betonové  sklonu do 30° drážkové na sucho, počet kusů přes 7,5 do 8 ks/m2</t>
  </si>
  <si>
    <t>709398368</t>
  </si>
  <si>
    <t>(0,78*2+0,2+0,5*2)*2*11+1,398*2*11*0,5"kolem oken</t>
  </si>
  <si>
    <t>59244379</t>
  </si>
  <si>
    <t>taška betonová rovný profil hladká základní 1/1 335x420mm</t>
  </si>
  <si>
    <t>-1240958611</t>
  </si>
  <si>
    <t>52,765*10"pro přesun hmot, stávající tašky</t>
  </si>
  <si>
    <t>33</t>
  </si>
  <si>
    <t>765121802</t>
  </si>
  <si>
    <t>Demontáž krytiny betonové  na sucho, sklonu do 30° k dalšímu použití</t>
  </si>
  <si>
    <t>-1264048558</t>
  </si>
  <si>
    <t>34</t>
  </si>
  <si>
    <t>998765103</t>
  </si>
  <si>
    <t>Přesun hmot pro krytiny skládané stanovený z hmotnosti přesunovaného materiálu vodorovná dopravní vzdálenost do 50 m na objektech výšky přes 12 do 24 m</t>
  </si>
  <si>
    <t>43388795</t>
  </si>
  <si>
    <t>766</t>
  </si>
  <si>
    <t>Konstrukce truhlářské</t>
  </si>
  <si>
    <t>35</t>
  </si>
  <si>
    <t>766441811</t>
  </si>
  <si>
    <t>Demontáž parapetních desek dřevěných nebo plastových šířky do 300 mm délky do 1 m</t>
  </si>
  <si>
    <t>-504080952</t>
  </si>
  <si>
    <t>36</t>
  </si>
  <si>
    <t>766441821</t>
  </si>
  <si>
    <t>Demontáž parapetních desek dřevěných nebo plastových šířky do 300 mm délky přes 1 m</t>
  </si>
  <si>
    <t>-304864897</t>
  </si>
  <si>
    <t>37</t>
  </si>
  <si>
    <t>766622115</t>
  </si>
  <si>
    <t>Montáž oken plastových včetně montáže rámu plochy přes 1 m2 pevných do zdiva, výšky do 1,5 m</t>
  </si>
  <si>
    <t>299011469</t>
  </si>
  <si>
    <t>38</t>
  </si>
  <si>
    <t>766622116</t>
  </si>
  <si>
    <t>Montáž oken plastových včetně montáže rámu plochy přes 1 m2 pevných do zdiva, výšky přes 1,5 do 2,5 m</t>
  </si>
  <si>
    <t>-1631906964</t>
  </si>
  <si>
    <t>39</t>
  </si>
  <si>
    <t>766622216</t>
  </si>
  <si>
    <t>Montáž oken plastových plochy do 1 m2 včetně montáže rámu otevíravých do zdiva</t>
  </si>
  <si>
    <t>1159174586</t>
  </si>
  <si>
    <t>40</t>
  </si>
  <si>
    <t>611400r1</t>
  </si>
  <si>
    <t xml:space="preserve">Poz. 01 - plastové okno 1 050/2 000 mm - izolační trojsklo Ug = 0,6, čtyřkřídlové (profil Z51), pevné horizontální členění v polovině výšky okna, křídla ve spodní a horní části otevíravá s klapačkou  (56 mm), levá křídla sklápěcí, barva - bílá. Rám okna z profilů 116 mm v bílé barvě, podkladový profil 30 mm dole, meziskelní rámeček v černé barvě, třída zvukové izolace TZI 3 (Rw = 36dB). Větrací klimabox 500 mm - součástí okna je zajištění větrání pomocí větrací klapky umístěné mimo funkční spáru a rám okna v rámci rozšiřujícího profilu 116, (přívod vzduchu až 25m3/hod, prachový a pylový filtr)._x000D_
</t>
  </si>
  <si>
    <t>1884489011</t>
  </si>
  <si>
    <t>41</t>
  </si>
  <si>
    <t>611400r2</t>
  </si>
  <si>
    <t xml:space="preserve">Poz. 02 -plastové okno 900/1 150 mm - izolační trojsklo Ug = 0,6, jednokřídlové (profil Z51 ), otevíravé a sklápěcí. Rám okna z profilů 116 mm v bílé barvě, podkladový profil 30 mm dole, meziskelní rámeček v černé barvě, třída zvukové izolace TZI 3 (Rw = 36dB). Větrací klimabox 500 mm - součástí okna je zajištění větrání pomocí větrací klapky umístěné mimo funkční spáru a rám okna v rámci rozšiřujícího profilu  116, (přívod vzduchu až 25m3/hod, prachový a pylový filtr)_x000D_
</t>
  </si>
  <si>
    <t>790039956</t>
  </si>
  <si>
    <t>42</t>
  </si>
  <si>
    <t>611400r3</t>
  </si>
  <si>
    <t xml:space="preserve">Poz. 03 -plastové okno 500/1 400 mm - izolační trojsklo Ug = 0,6, jednokřídlové (profil Z51 ), otevíravé a sklápěcí. Rám okna z profilů 116 mm v bílé barvě, podkladový profil 30 mm dole, meziskelní rámeček v černé barvě, třída zvukové izolace TZI 3 (Rw = 36dB). Větrací klimabox 500 mm - součástí okna je zajištění větrání pomocí větrací klapky umístěné mimo funkční spáru a rám okna v rámci rozšiřujícího profilu  116, (přívod vzduchu až 25m3/hod, prachový a pylový filtr)._x000D_
</t>
  </si>
  <si>
    <t>-1938796868</t>
  </si>
  <si>
    <t>43</t>
  </si>
  <si>
    <t>611400r4</t>
  </si>
  <si>
    <t xml:space="preserve">Poz. 04 - plastové okno 600/1450 mm, izolační trojsklo Ug = 0,6, čplastové okno 600/1 450 mm - izolační trojsklo Ug = 0,6, jednokřídlové (profil Z51 ), otevíravé a sklápěcí. Rám okna z profilů  116 mm v bílé barvě, podkladový profil 30 mm dole, meziskelní rámeček v černé barvě, třída zvukové izolace TZI 3 (Rw = 36dB). Větrací klimabox 500 mm - součástí okna je zajištění větrání pomocí větrací klapky umístěné mimo funkční spáru a rám okna v rámci rozšiřujícího profilu 116, (přívod vzduchu až 25m3/hod, prachový a pylový filtr)_x000D_
</t>
  </si>
  <si>
    <t>-1185235733</t>
  </si>
  <si>
    <t>44</t>
  </si>
  <si>
    <t>611400r5</t>
  </si>
  <si>
    <t xml:space="preserve">Poz. 05 -plastové okno 1 200/1 450 mm - izolační trojsklo Ug = 0,6, dvoukřídlové (profil Z51 ), křídla otevíravá s klapačkou 56 mm, levé křídlo sklápěcí. Rám okna z profilů  116 mm v bílé barvě, podkladový profil 30 mm dole, meziskelní rámeček v černé barvě, třída zvukové izolace TZI 3 (Rw = 36dB). Větrací klimabox 500 mm - součástí okna je zajištění větrání pomocí větrací klapky umístěné mimo funkční spáru a rám okna v rámci rozšiřujícího profilu 116, (přívod vzduchu až 25m3/hod, prachový a pylový filtr)_x000D_
</t>
  </si>
  <si>
    <t>-1755429325</t>
  </si>
  <si>
    <t>45</t>
  </si>
  <si>
    <t>766629631</t>
  </si>
  <si>
    <t>Předsazená montáž otvorových výplní dveří utěsnění připojovací spáry ostění nebo nadpraží komprimační páskou</t>
  </si>
  <si>
    <t>-1570507681</t>
  </si>
  <si>
    <t>1,05*16+0,9+0,5+0,6*3+1,2*6+2*(2,03*16+1,18+1,43+1,48*3+1,48*6)</t>
  </si>
  <si>
    <t>46</t>
  </si>
  <si>
    <t>59071025</t>
  </si>
  <si>
    <t>páska okenní těsnící měkčený pěnový PUR impregnovaná s integrovanou páskou 6-22x58mm</t>
  </si>
  <si>
    <t>-1567911294</t>
  </si>
  <si>
    <t>124,02*1,1 'Přepočtené koeficientem množství</t>
  </si>
  <si>
    <t>47</t>
  </si>
  <si>
    <t>766629651</t>
  </si>
  <si>
    <t>Předsazená montáž otvorových výplní utěsnění připojovací spáry ostění nebo nadpraží těsnící fólií</t>
  </si>
  <si>
    <t>1557616644</t>
  </si>
  <si>
    <t>48</t>
  </si>
  <si>
    <t>28355025</t>
  </si>
  <si>
    <t>fólie těsnící š 90mm pro vnitřní parotěsnou připojovací spáru otvorových výplní při předsazené montáži</t>
  </si>
  <si>
    <t>-1722252573</t>
  </si>
  <si>
    <t>49</t>
  </si>
  <si>
    <t>766671025</t>
  </si>
  <si>
    <t xml:space="preserve">Montáž střešních oken dřevěných nebo plastových  kyvných, výklopných/kyvných s okenním rámem a lemováním, s plisovaným límcem, s napojením na krytinu do krytiny tvarované, rozměru 78 x 1398 cm - montáž v sestavě  - 2 ks vedle sebě_x000D_
</t>
  </si>
  <si>
    <t>421146095</t>
  </si>
  <si>
    <t>50</t>
  </si>
  <si>
    <t>61124r01</t>
  </si>
  <si>
    <t xml:space="preserve">"kyvné střešní okno 780/1398 mm -   s montáží  v sestavě  -  2 okna vedle sebe   - dřevěné jádro s
bezúdržbovou polyuretanovou vrstvou, ovládání ruční pomocí
zabudovaného horního madla,   maximální součinitel prostupu tepla   celým oknem Uw 1,1 W/m2K,  minimální útlum hluku  Rw 35 dB, izolační trojsklo s max.  součinitelem tepla Ug 0,6 W/m2K,   integrovaná ventilace pomocí větrací
klapky, vnější oplechování okna   provedeno z hliníku, vnitřní barva -  bílá, střešní okna budou vybavena   zatemňující roletou a venkovní   markýzou, dodávka okna včetně  lemování, hydroizolační manžety,  zateplovací sady,  parotěsné fólie  třída zvukové izolace TZI 3 (35-39 dB)  (veškeré komponenty   a doplňky okna  řešit    pro okna v sestavě   2ks vedle sebe)"_x000D_
</t>
  </si>
  <si>
    <t>1428892398</t>
  </si>
  <si>
    <t>51</t>
  </si>
  <si>
    <t>61124r04</t>
  </si>
  <si>
    <t>kombi lem. do profil. krytiny</t>
  </si>
  <si>
    <t>612816964</t>
  </si>
  <si>
    <t>52</t>
  </si>
  <si>
    <t>61124r05</t>
  </si>
  <si>
    <t>izolační rám + plis. manžeta</t>
  </si>
  <si>
    <t>993740659</t>
  </si>
  <si>
    <t>53</t>
  </si>
  <si>
    <t>61124r06</t>
  </si>
  <si>
    <t>parotěsná folie</t>
  </si>
  <si>
    <t>1139629755</t>
  </si>
  <si>
    <t>54</t>
  </si>
  <si>
    <t>61124r08</t>
  </si>
  <si>
    <t>zcela zatemňující roleta</t>
  </si>
  <si>
    <t>-1385530127</t>
  </si>
  <si>
    <t>55</t>
  </si>
  <si>
    <t>61124r13</t>
  </si>
  <si>
    <t>venkovní markýza</t>
  </si>
  <si>
    <t>1397615502</t>
  </si>
  <si>
    <t>56</t>
  </si>
  <si>
    <t>766674811</t>
  </si>
  <si>
    <t>Demontáž střešních oken  na krytině hladké a drážkové, sklonu přes 30 do 45°</t>
  </si>
  <si>
    <t>-255139375</t>
  </si>
  <si>
    <t>57</t>
  </si>
  <si>
    <t>766694112</t>
  </si>
  <si>
    <t>Montáž ostatních truhlářských konstrukcí parapetních desek dřevěných nebo plastových šířky do 300 mm, délky přes 1000 do 1600 mm</t>
  </si>
  <si>
    <t>1318359116</t>
  </si>
  <si>
    <t>58</t>
  </si>
  <si>
    <t>61140080</t>
  </si>
  <si>
    <t>parapet plastový vnitřní – š 300mm, barva bílá</t>
  </si>
  <si>
    <t>-156874885</t>
  </si>
  <si>
    <t>1,05*16+0,9*1,15+0,5*1,4+0,6*1,45*3+1,2*6</t>
  </si>
  <si>
    <t>59</t>
  </si>
  <si>
    <t>998766103</t>
  </si>
  <si>
    <t>Přesun hmot pro konstrukce truhlářské stanovený z hmotnosti přesunovaného materiálu vodorovná dopravní vzdálenost do 50 m v objektech výšky přes 12 do 24 m</t>
  </si>
  <si>
    <t>224456697</t>
  </si>
  <si>
    <t>0,979+2,138</t>
  </si>
  <si>
    <t>781</t>
  </si>
  <si>
    <t>Dokončovací práce - obklady</t>
  </si>
  <si>
    <t>60</t>
  </si>
  <si>
    <t>781471810</t>
  </si>
  <si>
    <t>Demontáž obkladů z dlaždic keramických kladených do malty</t>
  </si>
  <si>
    <t>-938155541</t>
  </si>
  <si>
    <t>0,8*0,2+0,5*0,35</t>
  </si>
  <si>
    <t>61</t>
  </si>
  <si>
    <t>781474115</t>
  </si>
  <si>
    <t>Montáž obkladů vnitřních stěn z dlaždic keramických lepených flexibilním lepidlem maloformátových hladkých přes 22 do 25 ks/m2</t>
  </si>
  <si>
    <t>991821789</t>
  </si>
  <si>
    <t>0,5*0,35"parapet okno 03</t>
  </si>
  <si>
    <t>62</t>
  </si>
  <si>
    <t>59761038</t>
  </si>
  <si>
    <t>obklad keramický hladký přes 25 do 35ks/m2</t>
  </si>
  <si>
    <t>-135170735</t>
  </si>
  <si>
    <t>0,335*1,1 'Přepočtené koeficientem množství</t>
  </si>
  <si>
    <t>63</t>
  </si>
  <si>
    <t>781477111</t>
  </si>
  <si>
    <t>Montáž obkladů vnitřních stěn z dlaždic keramických Příplatek k cenám za plochu do 10 m2 jednotlivě</t>
  </si>
  <si>
    <t>1023768373</t>
  </si>
  <si>
    <t>64</t>
  </si>
  <si>
    <t>781477113</t>
  </si>
  <si>
    <t>Montáž obkladů vnitřních stěn z dlaždic keramických Příplatek k cenám za spárování cement bílý</t>
  </si>
  <si>
    <t>-1649828201</t>
  </si>
  <si>
    <t>65</t>
  </si>
  <si>
    <t>781477114</t>
  </si>
  <si>
    <t>Montáž obkladů vnitřních stěn z dlaždic keramických Příplatek k cenám za dvousložkový spárovací tmel</t>
  </si>
  <si>
    <t>-1913502446</t>
  </si>
  <si>
    <t>66</t>
  </si>
  <si>
    <t>781477115</t>
  </si>
  <si>
    <t>Montáž obkladů vnitřních stěn z dlaždic keramických Příplatek k cenám za dvousložkové lepidlo</t>
  </si>
  <si>
    <t>378970799</t>
  </si>
  <si>
    <t>67</t>
  </si>
  <si>
    <t>781674112</t>
  </si>
  <si>
    <t>Montáž obkladů parapetů z dlaždic keramických lepených flexibilním lepidlem, šířky parapetu přes 100 do 150 mm</t>
  </si>
  <si>
    <t>314008894</t>
  </si>
  <si>
    <t>0,8"koupelna okno 04</t>
  </si>
  <si>
    <t>68</t>
  </si>
  <si>
    <t>998781103</t>
  </si>
  <si>
    <t>Přesun hmot pro obklady keramické  stanovený z hmotnosti přesunovaného materiálu vodorovná dopravní vzdálenost do 50 m v objektech výšky přes 12 do 24 m</t>
  </si>
  <si>
    <t>-416793685</t>
  </si>
  <si>
    <t>783</t>
  </si>
  <si>
    <t>Dokončovací práce - nátěry</t>
  </si>
  <si>
    <t>69</t>
  </si>
  <si>
    <t>783823135</t>
  </si>
  <si>
    <t>Penetrační nátěr omítek hladkých omítek hladkých, zrnitých tenkovrstvých nebo štukových stupně členitosti 1 a 2 silikonový</t>
  </si>
  <si>
    <t>-1492838578</t>
  </si>
  <si>
    <t>0,2*(1,05+2*2)*16+0,3*(0,9+1,15*2+0,5+1,4*2+0,6*3+1,45*2*3+1,2*6+1,45*2*6)"podhledy + ostění venku</t>
  </si>
  <si>
    <t>70</t>
  </si>
  <si>
    <t>783827125</t>
  </si>
  <si>
    <t>Krycí (ochranný ) nátěr omítek jednonásobný hladkých omítek hladkých, zrnitých tenkovrstvých nebo štukových stupně členitosti 1 a 2 silikonový</t>
  </si>
  <si>
    <t>-570069248</t>
  </si>
  <si>
    <t>784</t>
  </si>
  <si>
    <t>Dokončovací práce - malby a tapety III. NP</t>
  </si>
  <si>
    <t>71</t>
  </si>
  <si>
    <t>784171101</t>
  </si>
  <si>
    <t>Zakrytí nemalovaných ploch (materiál ve specifikaci) včetně pozdějšího odkrytí podlah</t>
  </si>
  <si>
    <t>-11989205</t>
  </si>
  <si>
    <t>221+230</t>
  </si>
  <si>
    <t>72</t>
  </si>
  <si>
    <t>53390r</t>
  </si>
  <si>
    <t>bednění kruhových sloupů papírové hladké, D 150mm</t>
  </si>
  <si>
    <t>-1550462802</t>
  </si>
  <si>
    <t>(221+230)/50*1,02</t>
  </si>
  <si>
    <t>73</t>
  </si>
  <si>
    <t>784171111</t>
  </si>
  <si>
    <t>Zakrytí nemalovaných ploch (materiál ve specifikaci) včetně pozdějšího odkrytí svislých ploch např. stěn, oken, dveří v místnostech výšky do 3,80</t>
  </si>
  <si>
    <t>-96264354</t>
  </si>
  <si>
    <t>0,78*1,398*22+1,05*2*16+0,6*1,45*3+0,5*1,4+0,9*1,15+1,2*1,45*6"okna</t>
  </si>
  <si>
    <t>0,8*1,97*18"dveře</t>
  </si>
  <si>
    <t>74</t>
  </si>
  <si>
    <t>58124844</t>
  </si>
  <si>
    <t>fólie pro malířské potřeby zakrývací tl 25µ 4x5m</t>
  </si>
  <si>
    <t>-301298142</t>
  </si>
  <si>
    <t>75</t>
  </si>
  <si>
    <t>784181111</t>
  </si>
  <si>
    <t>Penetrace podkladu jednonásobná základní silikátová v místnostech výšky do 3,80 m</t>
  </si>
  <si>
    <t>701569748</t>
  </si>
  <si>
    <t>3,55*2*(5,6*2+1+6,9+3,9+2,4+1,8+1,95+1,8+1,4+1,2+5,6*3+1,2+2,65+0,4+5,6*4+2,7+3,3*2+4,25*2+4,15*2+2,35+4,05*2)"2. NP</t>
  </si>
  <si>
    <t>24,8+8,8+3,4+2,7+6,8+14,9+18,1+24+23,2+23,2+7,8+13,2+11,4+32,6"strop 2. NP</t>
  </si>
  <si>
    <t>(1,3+2,3)*(4,3*4+4,2*7)"3. NP šikmá + svislá</t>
  </si>
  <si>
    <t>2,65*(6*2+4,75+4,2+1,4*2+4*2+5,8+1,6+0,3+1,5+2,15+1,6*2+6+4,35+0,5+4,45+3,8*2+1,4*2+4,3+3,8*2+4,3+1,4*4+4,3+4,2)</t>
  </si>
  <si>
    <t>(1,3+2,65)*1,8/2*18+221-1,8*(6,9+3,9+1,7+1,4+1,2+2,65+3,15+4,2+4,1*2+2,4+4,05+4,05+4,25)</t>
  </si>
  <si>
    <t>(1,3+2,65)*1,8/2*4+2,65*(6+3,9+6+3,9)"3. NP štíty</t>
  </si>
  <si>
    <t>76</t>
  </si>
  <si>
    <t>784211101</t>
  </si>
  <si>
    <t>Malby z malířských směsí otěruvzdorných za mokra dvojnásobné, bílé za mokra otěruvzdorné výborně v místnostech výšky do 3,80 m</t>
  </si>
  <si>
    <t>1113116465</t>
  </si>
  <si>
    <t>1725,15</t>
  </si>
  <si>
    <t>786</t>
  </si>
  <si>
    <t>Dokončovací práce - čalounické úpravy</t>
  </si>
  <si>
    <t>77</t>
  </si>
  <si>
    <t>7866261r1</t>
  </si>
  <si>
    <t xml:space="preserve">Dodávka + montáž zastiňujících žaluzií  lamelových vnitřních -  hliníkové,  horizontální_x000D_
</t>
  </si>
  <si>
    <t>-1594998856</t>
  </si>
  <si>
    <t>1,05*2*16+0,9*5,858+0,5*1,4+0,6*1,45*3+1,2*1,45*6</t>
  </si>
  <si>
    <t>VRN</t>
  </si>
  <si>
    <t>Vedlejší rozpočtové náklady</t>
  </si>
  <si>
    <t>VRN3</t>
  </si>
  <si>
    <t>Zařízení staveniště</t>
  </si>
  <si>
    <t>78</t>
  </si>
  <si>
    <t>030001000</t>
  </si>
  <si>
    <t>%</t>
  </si>
  <si>
    <t>1024</t>
  </si>
  <si>
    <t>-2014094571</t>
  </si>
  <si>
    <t>VRN4</t>
  </si>
  <si>
    <t>Inženýrská činnost</t>
  </si>
  <si>
    <t>79</t>
  </si>
  <si>
    <t>045002000</t>
  </si>
  <si>
    <t>Kompletační a koordinační činnost</t>
  </si>
  <si>
    <t>446488476</t>
  </si>
  <si>
    <t>VRN7</t>
  </si>
  <si>
    <t>Provozní vlivy</t>
  </si>
  <si>
    <t>80</t>
  </si>
  <si>
    <t>070001000</t>
  </si>
  <si>
    <t>Provozní vlivy, byty s nájemníky</t>
  </si>
  <si>
    <t>476161906</t>
  </si>
  <si>
    <t>2022_03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</si>
</sst>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I7" sqref="AI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90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25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9"/>
      <c r="BE5" s="222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26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9"/>
      <c r="BE6" s="223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23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539</v>
      </c>
      <c r="AR8" s="19"/>
      <c r="BE8" s="223"/>
      <c r="BS8" s="16" t="s">
        <v>6</v>
      </c>
    </row>
    <row r="9" spans="1:74" s="1" customFormat="1" ht="14.45" customHeight="1">
      <c r="B9" s="19"/>
      <c r="AR9" s="19"/>
      <c r="BE9" s="223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23"/>
      <c r="BS10" s="16" t="s">
        <v>6</v>
      </c>
    </row>
    <row r="11" spans="1:74" s="1" customFormat="1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23"/>
      <c r="BS11" s="16" t="s">
        <v>6</v>
      </c>
    </row>
    <row r="12" spans="1:74" s="1" customFormat="1" ht="6.95" customHeight="1">
      <c r="B12" s="19"/>
      <c r="AR12" s="19"/>
      <c r="BE12" s="223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23"/>
      <c r="BS13" s="16" t="s">
        <v>6</v>
      </c>
    </row>
    <row r="14" spans="1:74" ht="12.75">
      <c r="B14" s="19"/>
      <c r="E14" s="227" t="s">
        <v>28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6" t="s">
        <v>26</v>
      </c>
      <c r="AN14" s="28" t="s">
        <v>28</v>
      </c>
      <c r="AR14" s="19"/>
      <c r="BE14" s="223"/>
      <c r="BS14" s="16" t="s">
        <v>6</v>
      </c>
    </row>
    <row r="15" spans="1:74" s="1" customFormat="1" ht="6.95" customHeight="1">
      <c r="B15" s="19"/>
      <c r="AR15" s="19"/>
      <c r="BE15" s="223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30</v>
      </c>
      <c r="AR16" s="19"/>
      <c r="BE16" s="223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26</v>
      </c>
      <c r="AN17" s="24" t="s">
        <v>32</v>
      </c>
      <c r="AR17" s="19"/>
      <c r="BE17" s="223"/>
      <c r="BS17" s="16" t="s">
        <v>33</v>
      </c>
    </row>
    <row r="18" spans="1:71" s="1" customFormat="1" ht="6.95" customHeight="1">
      <c r="B18" s="19"/>
      <c r="AR18" s="19"/>
      <c r="BE18" s="223"/>
      <c r="BS18" s="16" t="s">
        <v>6</v>
      </c>
    </row>
    <row r="19" spans="1:71" s="1" customFormat="1" ht="12" customHeight="1">
      <c r="B19" s="19"/>
      <c r="D19" s="26" t="s">
        <v>34</v>
      </c>
      <c r="AK19" s="26" t="s">
        <v>24</v>
      </c>
      <c r="AN19" s="24" t="s">
        <v>30</v>
      </c>
      <c r="AR19" s="19"/>
      <c r="BE19" s="223"/>
      <c r="BS19" s="16" t="s">
        <v>6</v>
      </c>
    </row>
    <row r="20" spans="1:71" s="1" customFormat="1" ht="18.399999999999999" customHeight="1">
      <c r="B20" s="19"/>
      <c r="E20" s="24" t="s">
        <v>31</v>
      </c>
      <c r="AK20" s="26" t="s">
        <v>26</v>
      </c>
      <c r="AN20" s="24" t="s">
        <v>32</v>
      </c>
      <c r="AR20" s="19"/>
      <c r="BE20" s="223"/>
      <c r="BS20" s="16" t="s">
        <v>3</v>
      </c>
    </row>
    <row r="21" spans="1:71" s="1" customFormat="1" ht="6.95" customHeight="1">
      <c r="B21" s="19"/>
      <c r="AR21" s="19"/>
      <c r="BE21" s="223"/>
    </row>
    <row r="22" spans="1:71" s="1" customFormat="1" ht="12" customHeight="1">
      <c r="B22" s="19"/>
      <c r="D22" s="26" t="s">
        <v>35</v>
      </c>
      <c r="AR22" s="19"/>
      <c r="BE22" s="223"/>
    </row>
    <row r="23" spans="1:71" s="1" customFormat="1" ht="47.25" customHeight="1">
      <c r="B23" s="19"/>
      <c r="E23" s="229" t="s">
        <v>36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19"/>
      <c r="BE23" s="223"/>
    </row>
    <row r="24" spans="1:71" s="1" customFormat="1" ht="6.95" customHeight="1">
      <c r="B24" s="19"/>
      <c r="AR24" s="19"/>
      <c r="BE24" s="223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23"/>
    </row>
    <row r="26" spans="1:71" s="2" customFormat="1" ht="25.9" customHeight="1">
      <c r="A26" s="31"/>
      <c r="B26" s="32"/>
      <c r="C26" s="31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P26" s="31"/>
      <c r="AQ26" s="31"/>
      <c r="AR26" s="32"/>
      <c r="BE26" s="223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23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2" t="s">
        <v>38</v>
      </c>
      <c r="M28" s="232"/>
      <c r="N28" s="232"/>
      <c r="O28" s="232"/>
      <c r="P28" s="232"/>
      <c r="Q28" s="31"/>
      <c r="R28" s="31"/>
      <c r="S28" s="31"/>
      <c r="T28" s="31"/>
      <c r="U28" s="31"/>
      <c r="V28" s="31"/>
      <c r="W28" s="232" t="s">
        <v>39</v>
      </c>
      <c r="X28" s="232"/>
      <c r="Y28" s="232"/>
      <c r="Z28" s="232"/>
      <c r="AA28" s="232"/>
      <c r="AB28" s="232"/>
      <c r="AC28" s="232"/>
      <c r="AD28" s="232"/>
      <c r="AE28" s="232"/>
      <c r="AF28" s="31"/>
      <c r="AG28" s="31"/>
      <c r="AH28" s="31"/>
      <c r="AI28" s="31"/>
      <c r="AJ28" s="31"/>
      <c r="AK28" s="232" t="s">
        <v>40</v>
      </c>
      <c r="AL28" s="232"/>
      <c r="AM28" s="232"/>
      <c r="AN28" s="232"/>
      <c r="AO28" s="232"/>
      <c r="AP28" s="31"/>
      <c r="AQ28" s="31"/>
      <c r="AR28" s="32"/>
      <c r="BE28" s="223"/>
    </row>
    <row r="29" spans="1:71" s="3" customFormat="1" ht="14.45" customHeight="1">
      <c r="B29" s="36"/>
      <c r="D29" s="26" t="s">
        <v>41</v>
      </c>
      <c r="F29" s="26" t="s">
        <v>42</v>
      </c>
      <c r="L29" s="217">
        <v>0.21</v>
      </c>
      <c r="M29" s="216"/>
      <c r="N29" s="216"/>
      <c r="O29" s="216"/>
      <c r="P29" s="21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0</v>
      </c>
      <c r="AL29" s="216"/>
      <c r="AM29" s="216"/>
      <c r="AN29" s="216"/>
      <c r="AO29" s="216"/>
      <c r="AR29" s="36"/>
      <c r="BE29" s="224"/>
    </row>
    <row r="30" spans="1:71" s="3" customFormat="1" ht="14.45" customHeight="1">
      <c r="B30" s="36"/>
      <c r="F30" s="26" t="s">
        <v>43</v>
      </c>
      <c r="L30" s="217">
        <v>0.15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6"/>
      <c r="BE30" s="224"/>
    </row>
    <row r="31" spans="1:71" s="3" customFormat="1" ht="14.45" hidden="1" customHeight="1">
      <c r="B31" s="36"/>
      <c r="F31" s="26" t="s">
        <v>44</v>
      </c>
      <c r="L31" s="217">
        <v>0.21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6"/>
      <c r="BE31" s="224"/>
    </row>
    <row r="32" spans="1:71" s="3" customFormat="1" ht="14.45" hidden="1" customHeight="1">
      <c r="B32" s="36"/>
      <c r="F32" s="26" t="s">
        <v>45</v>
      </c>
      <c r="L32" s="217">
        <v>0.15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6"/>
      <c r="BE32" s="224"/>
    </row>
    <row r="33" spans="1:57" s="3" customFormat="1" ht="14.45" hidden="1" customHeight="1">
      <c r="B33" s="36"/>
      <c r="F33" s="26" t="s">
        <v>46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6"/>
      <c r="BE33" s="224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23"/>
    </row>
    <row r="35" spans="1:57" s="2" customFormat="1" ht="25.9" customHeight="1">
      <c r="A35" s="31"/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18" t="s">
        <v>49</v>
      </c>
      <c r="Y35" s="219"/>
      <c r="Z35" s="219"/>
      <c r="AA35" s="219"/>
      <c r="AB35" s="219"/>
      <c r="AC35" s="39"/>
      <c r="AD35" s="39"/>
      <c r="AE35" s="39"/>
      <c r="AF35" s="39"/>
      <c r="AG35" s="39"/>
      <c r="AH35" s="39"/>
      <c r="AI35" s="39"/>
      <c r="AJ35" s="39"/>
      <c r="AK35" s="220">
        <f>SUM(AK26:AK33)</f>
        <v>0</v>
      </c>
      <c r="AL35" s="219"/>
      <c r="AM35" s="219"/>
      <c r="AN35" s="219"/>
      <c r="AO35" s="221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50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51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52</v>
      </c>
      <c r="AI60" s="34"/>
      <c r="AJ60" s="34"/>
      <c r="AK60" s="34"/>
      <c r="AL60" s="34"/>
      <c r="AM60" s="44" t="s">
        <v>53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54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55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52</v>
      </c>
      <c r="AI75" s="34"/>
      <c r="AJ75" s="34"/>
      <c r="AK75" s="34"/>
      <c r="AL75" s="34"/>
      <c r="AM75" s="44" t="s">
        <v>53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20050</v>
      </c>
      <c r="AR84" s="50"/>
    </row>
    <row r="85" spans="1:91" s="5" customFormat="1" ht="36.950000000000003" customHeight="1">
      <c r="B85" s="51"/>
      <c r="C85" s="52" t="s">
        <v>16</v>
      </c>
      <c r="L85" s="206" t="str">
        <f>K6</f>
        <v>VÝMĚNA OKEN, TOVÁRNÍ 45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Tovární 45, Kolín 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08" t="str">
        <f>IF(AN8= "","",AN8)</f>
        <v>2022_03</v>
      </c>
      <c r="AN87" s="208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25.7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Kolín, Karlovo nám. 78, Kolín I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09" t="str">
        <f>IF(E17="","",E17)</f>
        <v>AZ PROJECT spol. s r.o., Plynárenská 830, Kolín IV</v>
      </c>
      <c r="AN89" s="210"/>
      <c r="AO89" s="210"/>
      <c r="AP89" s="210"/>
      <c r="AQ89" s="31"/>
      <c r="AR89" s="32"/>
      <c r="AS89" s="211" t="s">
        <v>57</v>
      </c>
      <c r="AT89" s="212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25.7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34</v>
      </c>
      <c r="AJ90" s="31"/>
      <c r="AK90" s="31"/>
      <c r="AL90" s="31"/>
      <c r="AM90" s="209" t="str">
        <f>IF(E20="","",E20)</f>
        <v>AZ PROJECT spol. s r.o., Plynárenská 830, Kolín IV</v>
      </c>
      <c r="AN90" s="210"/>
      <c r="AO90" s="210"/>
      <c r="AP90" s="210"/>
      <c r="AQ90" s="31"/>
      <c r="AR90" s="32"/>
      <c r="AS90" s="213"/>
      <c r="AT90" s="214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3"/>
      <c r="AT91" s="214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197" t="s">
        <v>58</v>
      </c>
      <c r="D92" s="198"/>
      <c r="E92" s="198"/>
      <c r="F92" s="198"/>
      <c r="G92" s="198"/>
      <c r="H92" s="59"/>
      <c r="I92" s="199" t="s">
        <v>59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60</v>
      </c>
      <c r="AH92" s="198"/>
      <c r="AI92" s="198"/>
      <c r="AJ92" s="198"/>
      <c r="AK92" s="198"/>
      <c r="AL92" s="198"/>
      <c r="AM92" s="198"/>
      <c r="AN92" s="199" t="s">
        <v>61</v>
      </c>
      <c r="AO92" s="198"/>
      <c r="AP92" s="201"/>
      <c r="AQ92" s="60" t="s">
        <v>62</v>
      </c>
      <c r="AR92" s="32"/>
      <c r="AS92" s="61" t="s">
        <v>63</v>
      </c>
      <c r="AT92" s="62" t="s">
        <v>64</v>
      </c>
      <c r="AU92" s="62" t="s">
        <v>65</v>
      </c>
      <c r="AV92" s="62" t="s">
        <v>66</v>
      </c>
      <c r="AW92" s="62" t="s">
        <v>67</v>
      </c>
      <c r="AX92" s="62" t="s">
        <v>68</v>
      </c>
      <c r="AY92" s="62" t="s">
        <v>69</v>
      </c>
      <c r="AZ92" s="62" t="s">
        <v>70</v>
      </c>
      <c r="BA92" s="62" t="s">
        <v>71</v>
      </c>
      <c r="BB92" s="62" t="s">
        <v>72</v>
      </c>
      <c r="BC92" s="62" t="s">
        <v>73</v>
      </c>
      <c r="BD92" s="63" t="s">
        <v>74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75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 t="shared" ref="AZ94:BD95" si="0">ROUND(AZ95,2)</f>
        <v>0</v>
      </c>
      <c r="BA94" s="73">
        <f t="shared" si="0"/>
        <v>0</v>
      </c>
      <c r="BB94" s="73">
        <f t="shared" si="0"/>
        <v>0</v>
      </c>
      <c r="BC94" s="73">
        <f t="shared" si="0"/>
        <v>0</v>
      </c>
      <c r="BD94" s="75">
        <f t="shared" si="0"/>
        <v>0</v>
      </c>
      <c r="BS94" s="76" t="s">
        <v>76</v>
      </c>
      <c r="BT94" s="76" t="s">
        <v>77</v>
      </c>
      <c r="BU94" s="77" t="s">
        <v>78</v>
      </c>
      <c r="BV94" s="76" t="s">
        <v>79</v>
      </c>
      <c r="BW94" s="76" t="s">
        <v>4</v>
      </c>
      <c r="BX94" s="76" t="s">
        <v>80</v>
      </c>
      <c r="CL94" s="76" t="s">
        <v>1</v>
      </c>
    </row>
    <row r="95" spans="1:91" s="7" customFormat="1" ht="16.5" customHeight="1">
      <c r="B95" s="78"/>
      <c r="C95" s="79"/>
      <c r="D95" s="205" t="s">
        <v>14</v>
      </c>
      <c r="E95" s="205"/>
      <c r="F95" s="205"/>
      <c r="G95" s="205"/>
      <c r="H95" s="205"/>
      <c r="I95" s="80"/>
      <c r="J95" s="205" t="s">
        <v>17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4">
        <f>ROUND(AG96,2)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81" t="s">
        <v>81</v>
      </c>
      <c r="AR95" s="78"/>
      <c r="AS95" s="82">
        <f>ROUND(AS96,2)</f>
        <v>0</v>
      </c>
      <c r="AT95" s="83">
        <f>ROUND(SUM(AV95:AW95),2)</f>
        <v>0</v>
      </c>
      <c r="AU95" s="84">
        <f>ROUND(AU96,5)</f>
        <v>0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 t="shared" si="0"/>
        <v>0</v>
      </c>
      <c r="BA95" s="83">
        <f t="shared" si="0"/>
        <v>0</v>
      </c>
      <c r="BB95" s="83">
        <f t="shared" si="0"/>
        <v>0</v>
      </c>
      <c r="BC95" s="83">
        <f t="shared" si="0"/>
        <v>0</v>
      </c>
      <c r="BD95" s="85">
        <f t="shared" si="0"/>
        <v>0</v>
      </c>
      <c r="BS95" s="86" t="s">
        <v>76</v>
      </c>
      <c r="BT95" s="86" t="s">
        <v>82</v>
      </c>
      <c r="BU95" s="86" t="s">
        <v>78</v>
      </c>
      <c r="BV95" s="86" t="s">
        <v>79</v>
      </c>
      <c r="BW95" s="86" t="s">
        <v>83</v>
      </c>
      <c r="BX95" s="86" t="s">
        <v>4</v>
      </c>
      <c r="CL95" s="86" t="s">
        <v>1</v>
      </c>
      <c r="CM95" s="86" t="s">
        <v>82</v>
      </c>
    </row>
    <row r="96" spans="1:91" s="4" customFormat="1" ht="16.5" customHeight="1">
      <c r="A96" s="87" t="s">
        <v>84</v>
      </c>
      <c r="B96" s="50"/>
      <c r="C96" s="10"/>
      <c r="D96" s="10"/>
      <c r="E96" s="194" t="s">
        <v>14</v>
      </c>
      <c r="F96" s="194"/>
      <c r="G96" s="194"/>
      <c r="H96" s="194"/>
      <c r="I96" s="194"/>
      <c r="J96" s="10"/>
      <c r="K96" s="194" t="s">
        <v>17</v>
      </c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2">
        <f>'20050 - VÝMĚNA OKEN, TOVÁ...'!J32</f>
        <v>0</v>
      </c>
      <c r="AH96" s="193"/>
      <c r="AI96" s="193"/>
      <c r="AJ96" s="193"/>
      <c r="AK96" s="193"/>
      <c r="AL96" s="193"/>
      <c r="AM96" s="193"/>
      <c r="AN96" s="192">
        <f>SUM(AG96,AT96)</f>
        <v>0</v>
      </c>
      <c r="AO96" s="193"/>
      <c r="AP96" s="193"/>
      <c r="AQ96" s="88" t="s">
        <v>85</v>
      </c>
      <c r="AR96" s="50"/>
      <c r="AS96" s="89">
        <v>0</v>
      </c>
      <c r="AT96" s="90">
        <f>ROUND(SUM(AV96:AW96),2)</f>
        <v>0</v>
      </c>
      <c r="AU96" s="91">
        <f>'20050 - VÝMĚNA OKEN, TOVÁ...'!P138</f>
        <v>0</v>
      </c>
      <c r="AV96" s="90">
        <f>'20050 - VÝMĚNA OKEN, TOVÁ...'!J35</f>
        <v>0</v>
      </c>
      <c r="AW96" s="90">
        <f>'20050 - VÝMĚNA OKEN, TOVÁ...'!J36</f>
        <v>0</v>
      </c>
      <c r="AX96" s="90">
        <f>'20050 - VÝMĚNA OKEN, TOVÁ...'!J37</f>
        <v>0</v>
      </c>
      <c r="AY96" s="90">
        <f>'20050 - VÝMĚNA OKEN, TOVÁ...'!J38</f>
        <v>0</v>
      </c>
      <c r="AZ96" s="90">
        <f>'20050 - VÝMĚNA OKEN, TOVÁ...'!F35</f>
        <v>0</v>
      </c>
      <c r="BA96" s="90">
        <f>'20050 - VÝMĚNA OKEN, TOVÁ...'!F36</f>
        <v>0</v>
      </c>
      <c r="BB96" s="90">
        <f>'20050 - VÝMĚNA OKEN, TOVÁ...'!F37</f>
        <v>0</v>
      </c>
      <c r="BC96" s="90">
        <f>'20050 - VÝMĚNA OKEN, TOVÁ...'!F38</f>
        <v>0</v>
      </c>
      <c r="BD96" s="92">
        <f>'20050 - VÝMĚNA OKEN, TOVÁ...'!F39</f>
        <v>0</v>
      </c>
      <c r="BT96" s="24" t="s">
        <v>86</v>
      </c>
      <c r="BV96" s="24" t="s">
        <v>79</v>
      </c>
      <c r="BW96" s="24" t="s">
        <v>87</v>
      </c>
      <c r="BX96" s="24" t="s">
        <v>83</v>
      </c>
      <c r="CL96" s="24" t="s">
        <v>1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6" location="'20050 - VÝMĚNA OKEN, TOV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98"/>
  <sheetViews>
    <sheetView showGridLines="0" topLeftCell="A283" workbookViewId="0">
      <selection activeCell="F297" sqref="F29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87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88</v>
      </c>
      <c r="L4" s="19"/>
      <c r="M4" s="93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4" t="str">
        <f>'Rekapitulace stavby'!K6</f>
        <v>VÝMĚNA OKEN, TOVÁRNÍ 45</v>
      </c>
      <c r="F7" s="235"/>
      <c r="G7" s="235"/>
      <c r="H7" s="235"/>
      <c r="L7" s="19"/>
    </row>
    <row r="8" spans="1:46" s="1" customFormat="1" ht="12" customHeight="1">
      <c r="B8" s="19"/>
      <c r="D8" s="26" t="s">
        <v>89</v>
      </c>
      <c r="L8" s="19"/>
    </row>
    <row r="9" spans="1:46" s="2" customFormat="1" ht="16.5" customHeight="1">
      <c r="A9" s="31"/>
      <c r="B9" s="32"/>
      <c r="C9" s="31"/>
      <c r="D9" s="31"/>
      <c r="E9" s="234" t="s">
        <v>90</v>
      </c>
      <c r="F9" s="233"/>
      <c r="G9" s="233"/>
      <c r="H9" s="233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91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06" t="s">
        <v>90</v>
      </c>
      <c r="F11" s="233"/>
      <c r="G11" s="233"/>
      <c r="H11" s="233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2022_03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23</v>
      </c>
      <c r="E16" s="31"/>
      <c r="F16" s="31"/>
      <c r="G16" s="31"/>
      <c r="H16" s="31"/>
      <c r="I16" s="26" t="s">
        <v>24</v>
      </c>
      <c r="J16" s="24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">
        <v>25</v>
      </c>
      <c r="F17" s="31"/>
      <c r="G17" s="31"/>
      <c r="H17" s="31"/>
      <c r="I17" s="26" t="s">
        <v>26</v>
      </c>
      <c r="J17" s="24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27</v>
      </c>
      <c r="E19" s="31"/>
      <c r="F19" s="31"/>
      <c r="G19" s="31"/>
      <c r="H19" s="31"/>
      <c r="I19" s="26" t="s">
        <v>24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36" t="str">
        <f>'Rekapitulace stavby'!E14</f>
        <v>Vyplň údaj</v>
      </c>
      <c r="F20" s="225"/>
      <c r="G20" s="225"/>
      <c r="H20" s="225"/>
      <c r="I20" s="26" t="s">
        <v>26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29</v>
      </c>
      <c r="E22" s="31"/>
      <c r="F22" s="31"/>
      <c r="G22" s="31"/>
      <c r="H22" s="31"/>
      <c r="I22" s="26" t="s">
        <v>24</v>
      </c>
      <c r="J22" s="24" t="s">
        <v>30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">
        <v>31</v>
      </c>
      <c r="F23" s="31"/>
      <c r="G23" s="31"/>
      <c r="H23" s="31"/>
      <c r="I23" s="26" t="s">
        <v>26</v>
      </c>
      <c r="J23" s="24" t="s">
        <v>32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34</v>
      </c>
      <c r="E25" s="31"/>
      <c r="F25" s="31"/>
      <c r="G25" s="31"/>
      <c r="H25" s="31"/>
      <c r="I25" s="26" t="s">
        <v>24</v>
      </c>
      <c r="J25" s="24" t="s">
        <v>30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31</v>
      </c>
      <c r="F26" s="31"/>
      <c r="G26" s="31"/>
      <c r="H26" s="31"/>
      <c r="I26" s="26" t="s">
        <v>26</v>
      </c>
      <c r="J26" s="24" t="s">
        <v>32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35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4"/>
      <c r="B29" s="95"/>
      <c r="C29" s="94"/>
      <c r="D29" s="94"/>
      <c r="E29" s="229" t="s">
        <v>1</v>
      </c>
      <c r="F29" s="229"/>
      <c r="G29" s="229"/>
      <c r="H29" s="22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7" t="s">
        <v>37</v>
      </c>
      <c r="E32" s="31"/>
      <c r="F32" s="31"/>
      <c r="G32" s="31"/>
      <c r="H32" s="31"/>
      <c r="I32" s="31"/>
      <c r="J32" s="70">
        <f>ROUND(J138,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39</v>
      </c>
      <c r="G34" s="31"/>
      <c r="H34" s="31"/>
      <c r="I34" s="35" t="s">
        <v>38</v>
      </c>
      <c r="J34" s="35" t="s">
        <v>40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8" t="s">
        <v>41</v>
      </c>
      <c r="E35" s="26" t="s">
        <v>42</v>
      </c>
      <c r="F35" s="99">
        <f>ROUND((SUM(BE138:BE297)),  2)</f>
        <v>0</v>
      </c>
      <c r="G35" s="31"/>
      <c r="H35" s="31"/>
      <c r="I35" s="100">
        <v>0.21</v>
      </c>
      <c r="J35" s="99">
        <f>ROUND(((SUM(BE138:BE297))*I35),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43</v>
      </c>
      <c r="F36" s="99">
        <f>ROUND((SUM(BF138:BF297)),  2)</f>
        <v>0</v>
      </c>
      <c r="G36" s="31"/>
      <c r="H36" s="31"/>
      <c r="I36" s="100">
        <v>0.15</v>
      </c>
      <c r="J36" s="99">
        <f>ROUND(((SUM(BF138:BF297))*I36),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44</v>
      </c>
      <c r="F37" s="99">
        <f>ROUND((SUM(BG138:BG297)),  2)</f>
        <v>0</v>
      </c>
      <c r="G37" s="31"/>
      <c r="H37" s="31"/>
      <c r="I37" s="100">
        <v>0.21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45</v>
      </c>
      <c r="F38" s="99">
        <f>ROUND((SUM(BH138:BH297)),  2)</f>
        <v>0</v>
      </c>
      <c r="G38" s="31"/>
      <c r="H38" s="31"/>
      <c r="I38" s="100">
        <v>0.15</v>
      </c>
      <c r="J38" s="99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46</v>
      </c>
      <c r="F39" s="99">
        <f>ROUND((SUM(BI138:BI297)),  2)</f>
        <v>0</v>
      </c>
      <c r="G39" s="31"/>
      <c r="H39" s="31"/>
      <c r="I39" s="100">
        <v>0</v>
      </c>
      <c r="J39" s="99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1"/>
      <c r="D41" s="102" t="s">
        <v>47</v>
      </c>
      <c r="E41" s="59"/>
      <c r="F41" s="59"/>
      <c r="G41" s="103" t="s">
        <v>48</v>
      </c>
      <c r="H41" s="104" t="s">
        <v>49</v>
      </c>
      <c r="I41" s="59"/>
      <c r="J41" s="105">
        <f>SUM(J32:J39)</f>
        <v>0</v>
      </c>
      <c r="K41" s="106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7" t="s">
        <v>53</v>
      </c>
      <c r="G61" s="44" t="s">
        <v>52</v>
      </c>
      <c r="H61" s="34"/>
      <c r="I61" s="34"/>
      <c r="J61" s="108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7" t="s">
        <v>53</v>
      </c>
      <c r="G76" s="44" t="s">
        <v>52</v>
      </c>
      <c r="H76" s="34"/>
      <c r="I76" s="34"/>
      <c r="J76" s="108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92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34" t="str">
        <f>E7</f>
        <v>VÝMĚNA OKEN, TOVÁRNÍ 45</v>
      </c>
      <c r="F85" s="235"/>
      <c r="G85" s="235"/>
      <c r="H85" s="23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89</v>
      </c>
      <c r="L86" s="19"/>
    </row>
    <row r="87" spans="1:31" s="2" customFormat="1" ht="16.5" customHeight="1">
      <c r="A87" s="31"/>
      <c r="B87" s="32"/>
      <c r="C87" s="31"/>
      <c r="D87" s="31"/>
      <c r="E87" s="234" t="s">
        <v>90</v>
      </c>
      <c r="F87" s="233"/>
      <c r="G87" s="233"/>
      <c r="H87" s="233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91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6" t="str">
        <f>E11</f>
        <v>20050 - VÝMĚNA OKEN, TOVÁRNÍ 45</v>
      </c>
      <c r="F89" s="233"/>
      <c r="G89" s="233"/>
      <c r="H89" s="233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Tovární 45, Kolín V</v>
      </c>
      <c r="G91" s="31"/>
      <c r="H91" s="31"/>
      <c r="I91" s="26" t="s">
        <v>22</v>
      </c>
      <c r="J91" s="54" t="str">
        <f>IF(J14="","",J14)</f>
        <v>2022_03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40.15" customHeight="1">
      <c r="A93" s="31"/>
      <c r="B93" s="32"/>
      <c r="C93" s="26" t="s">
        <v>23</v>
      </c>
      <c r="D93" s="31"/>
      <c r="E93" s="31"/>
      <c r="F93" s="24" t="str">
        <f>E17</f>
        <v>Město Kolín, Karlovo nám. 78, Kolín I</v>
      </c>
      <c r="G93" s="31"/>
      <c r="H93" s="31"/>
      <c r="I93" s="26" t="s">
        <v>29</v>
      </c>
      <c r="J93" s="29" t="str">
        <f>E23</f>
        <v>AZ PROJECT spol. s r.o., Plynárenská 830, Kolín IV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40.15" customHeight="1">
      <c r="A94" s="31"/>
      <c r="B94" s="32"/>
      <c r="C94" s="26" t="s">
        <v>27</v>
      </c>
      <c r="D94" s="31"/>
      <c r="E94" s="31"/>
      <c r="F94" s="24" t="str">
        <f>IF(E20="","",E20)</f>
        <v>Vyplň údaj</v>
      </c>
      <c r="G94" s="31"/>
      <c r="H94" s="31"/>
      <c r="I94" s="26" t="s">
        <v>34</v>
      </c>
      <c r="J94" s="29" t="str">
        <f>E26</f>
        <v>AZ PROJECT spol. s r.o., Plynárenská 830, Kolín IV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09" t="s">
        <v>93</v>
      </c>
      <c r="D96" s="101"/>
      <c r="E96" s="101"/>
      <c r="F96" s="101"/>
      <c r="G96" s="101"/>
      <c r="H96" s="101"/>
      <c r="I96" s="101"/>
      <c r="J96" s="110" t="s">
        <v>94</v>
      </c>
      <c r="K96" s="10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1" t="s">
        <v>95</v>
      </c>
      <c r="D98" s="31"/>
      <c r="E98" s="31"/>
      <c r="F98" s="31"/>
      <c r="G98" s="31"/>
      <c r="H98" s="31"/>
      <c r="I98" s="31"/>
      <c r="J98" s="70">
        <f>J138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96</v>
      </c>
    </row>
    <row r="99" spans="1:47" s="9" customFormat="1" ht="24.95" customHeight="1">
      <c r="B99" s="112"/>
      <c r="D99" s="113" t="s">
        <v>97</v>
      </c>
      <c r="E99" s="114"/>
      <c r="F99" s="114"/>
      <c r="G99" s="114"/>
      <c r="H99" s="114"/>
      <c r="I99" s="114"/>
      <c r="J99" s="115">
        <f>J139</f>
        <v>0</v>
      </c>
      <c r="L99" s="112"/>
    </row>
    <row r="100" spans="1:47" s="10" customFormat="1" ht="19.899999999999999" customHeight="1">
      <c r="B100" s="116"/>
      <c r="D100" s="117" t="s">
        <v>98</v>
      </c>
      <c r="E100" s="118"/>
      <c r="F100" s="118"/>
      <c r="G100" s="118"/>
      <c r="H100" s="118"/>
      <c r="I100" s="118"/>
      <c r="J100" s="119">
        <f>J140</f>
        <v>0</v>
      </c>
      <c r="L100" s="116"/>
    </row>
    <row r="101" spans="1:47" s="10" customFormat="1" ht="19.899999999999999" customHeight="1">
      <c r="B101" s="116"/>
      <c r="D101" s="117" t="s">
        <v>99</v>
      </c>
      <c r="E101" s="118"/>
      <c r="F101" s="118"/>
      <c r="G101" s="118"/>
      <c r="H101" s="118"/>
      <c r="I101" s="118"/>
      <c r="J101" s="119">
        <f>J156</f>
        <v>0</v>
      </c>
      <c r="L101" s="116"/>
    </row>
    <row r="102" spans="1:47" s="10" customFormat="1" ht="19.899999999999999" customHeight="1">
      <c r="B102" s="116"/>
      <c r="D102" s="117" t="s">
        <v>100</v>
      </c>
      <c r="E102" s="118"/>
      <c r="F102" s="118"/>
      <c r="G102" s="118"/>
      <c r="H102" s="118"/>
      <c r="I102" s="118"/>
      <c r="J102" s="119">
        <f>J175</f>
        <v>0</v>
      </c>
      <c r="L102" s="116"/>
    </row>
    <row r="103" spans="1:47" s="10" customFormat="1" ht="19.899999999999999" customHeight="1">
      <c r="B103" s="116"/>
      <c r="D103" s="117" t="s">
        <v>101</v>
      </c>
      <c r="E103" s="118"/>
      <c r="F103" s="118"/>
      <c r="G103" s="118"/>
      <c r="H103" s="118"/>
      <c r="I103" s="118"/>
      <c r="J103" s="119">
        <f>J183</f>
        <v>0</v>
      </c>
      <c r="L103" s="116"/>
    </row>
    <row r="104" spans="1:47" s="9" customFormat="1" ht="24.95" customHeight="1">
      <c r="B104" s="112"/>
      <c r="D104" s="113" t="s">
        <v>102</v>
      </c>
      <c r="E104" s="114"/>
      <c r="F104" s="114"/>
      <c r="G104" s="114"/>
      <c r="H104" s="114"/>
      <c r="I104" s="114"/>
      <c r="J104" s="115">
        <f>J185</f>
        <v>0</v>
      </c>
      <c r="L104" s="112"/>
    </row>
    <row r="105" spans="1:47" s="10" customFormat="1" ht="19.899999999999999" customHeight="1">
      <c r="B105" s="116"/>
      <c r="D105" s="117" t="s">
        <v>103</v>
      </c>
      <c r="E105" s="118"/>
      <c r="F105" s="118"/>
      <c r="G105" s="118"/>
      <c r="H105" s="118"/>
      <c r="I105" s="118"/>
      <c r="J105" s="119">
        <f>J186</f>
        <v>0</v>
      </c>
      <c r="L105" s="116"/>
    </row>
    <row r="106" spans="1:47" s="10" customFormat="1" ht="19.899999999999999" customHeight="1">
      <c r="B106" s="116"/>
      <c r="D106" s="117" t="s">
        <v>104</v>
      </c>
      <c r="E106" s="118"/>
      <c r="F106" s="118"/>
      <c r="G106" s="118"/>
      <c r="H106" s="118"/>
      <c r="I106" s="118"/>
      <c r="J106" s="119">
        <f>J201</f>
        <v>0</v>
      </c>
      <c r="L106" s="116"/>
    </row>
    <row r="107" spans="1:47" s="10" customFormat="1" ht="19.899999999999999" customHeight="1">
      <c r="B107" s="116"/>
      <c r="D107" s="117" t="s">
        <v>105</v>
      </c>
      <c r="E107" s="118"/>
      <c r="F107" s="118"/>
      <c r="G107" s="118"/>
      <c r="H107" s="118"/>
      <c r="I107" s="118"/>
      <c r="J107" s="119">
        <f>J206</f>
        <v>0</v>
      </c>
      <c r="L107" s="116"/>
    </row>
    <row r="108" spans="1:47" s="10" customFormat="1" ht="19.899999999999999" customHeight="1">
      <c r="B108" s="116"/>
      <c r="D108" s="117" t="s">
        <v>106</v>
      </c>
      <c r="E108" s="118"/>
      <c r="F108" s="118"/>
      <c r="G108" s="118"/>
      <c r="H108" s="118"/>
      <c r="I108" s="118"/>
      <c r="J108" s="119">
        <f>J213</f>
        <v>0</v>
      </c>
      <c r="L108" s="116"/>
    </row>
    <row r="109" spans="1:47" s="10" customFormat="1" ht="19.899999999999999" customHeight="1">
      <c r="B109" s="116"/>
      <c r="D109" s="117" t="s">
        <v>107</v>
      </c>
      <c r="E109" s="118"/>
      <c r="F109" s="118"/>
      <c r="G109" s="118"/>
      <c r="H109" s="118"/>
      <c r="I109" s="118"/>
      <c r="J109" s="119">
        <f>J250</f>
        <v>0</v>
      </c>
      <c r="L109" s="116"/>
    </row>
    <row r="110" spans="1:47" s="10" customFormat="1" ht="19.899999999999999" customHeight="1">
      <c r="B110" s="116"/>
      <c r="D110" s="117" t="s">
        <v>108</v>
      </c>
      <c r="E110" s="118"/>
      <c r="F110" s="118"/>
      <c r="G110" s="118"/>
      <c r="H110" s="118"/>
      <c r="I110" s="118"/>
      <c r="J110" s="119">
        <f>J264</f>
        <v>0</v>
      </c>
      <c r="L110" s="116"/>
    </row>
    <row r="111" spans="1:47" s="10" customFormat="1" ht="19.899999999999999" customHeight="1">
      <c r="B111" s="116"/>
      <c r="D111" s="117" t="s">
        <v>109</v>
      </c>
      <c r="E111" s="118"/>
      <c r="F111" s="118"/>
      <c r="G111" s="118"/>
      <c r="H111" s="118"/>
      <c r="I111" s="118"/>
      <c r="J111" s="119">
        <f>J268</f>
        <v>0</v>
      </c>
      <c r="L111" s="116"/>
    </row>
    <row r="112" spans="1:47" s="10" customFormat="1" ht="19.899999999999999" customHeight="1">
      <c r="B112" s="116"/>
      <c r="D112" s="117" t="s">
        <v>110</v>
      </c>
      <c r="E112" s="118"/>
      <c r="F112" s="118"/>
      <c r="G112" s="118"/>
      <c r="H112" s="118"/>
      <c r="I112" s="118"/>
      <c r="J112" s="119">
        <f>J288</f>
        <v>0</v>
      </c>
      <c r="L112" s="116"/>
    </row>
    <row r="113" spans="1:31" s="9" customFormat="1" ht="24.95" customHeight="1">
      <c r="B113" s="112"/>
      <c r="D113" s="113" t="s">
        <v>111</v>
      </c>
      <c r="E113" s="114"/>
      <c r="F113" s="114"/>
      <c r="G113" s="114"/>
      <c r="H113" s="114"/>
      <c r="I113" s="114"/>
      <c r="J113" s="115">
        <f>J291</f>
        <v>0</v>
      </c>
      <c r="L113" s="112"/>
    </row>
    <row r="114" spans="1:31" s="10" customFormat="1" ht="19.899999999999999" customHeight="1">
      <c r="B114" s="116"/>
      <c r="D114" s="117" t="s">
        <v>112</v>
      </c>
      <c r="E114" s="118"/>
      <c r="F114" s="118"/>
      <c r="G114" s="118"/>
      <c r="H114" s="118"/>
      <c r="I114" s="118"/>
      <c r="J114" s="119">
        <f>J292</f>
        <v>0</v>
      </c>
      <c r="L114" s="116"/>
    </row>
    <row r="115" spans="1:31" s="10" customFormat="1" ht="19.899999999999999" customHeight="1">
      <c r="B115" s="116"/>
      <c r="D115" s="117" t="s">
        <v>113</v>
      </c>
      <c r="E115" s="118"/>
      <c r="F115" s="118"/>
      <c r="G115" s="118"/>
      <c r="H115" s="118"/>
      <c r="I115" s="118"/>
      <c r="J115" s="119">
        <f>J294</f>
        <v>0</v>
      </c>
      <c r="L115" s="116"/>
    </row>
    <row r="116" spans="1:31" s="10" customFormat="1" ht="19.899999999999999" customHeight="1">
      <c r="B116" s="116"/>
      <c r="D116" s="117" t="s">
        <v>114</v>
      </c>
      <c r="E116" s="118"/>
      <c r="F116" s="118"/>
      <c r="G116" s="118"/>
      <c r="H116" s="118"/>
      <c r="I116" s="118"/>
      <c r="J116" s="119">
        <f>J296</f>
        <v>0</v>
      </c>
      <c r="L116" s="116"/>
    </row>
    <row r="117" spans="1:31" s="2" customFormat="1" ht="21.7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22" spans="1:31" s="2" customFormat="1" ht="6.95" customHeight="1">
      <c r="A122" s="31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24.95" customHeight="1">
      <c r="A123" s="31"/>
      <c r="B123" s="32"/>
      <c r="C123" s="20" t="s">
        <v>115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16</v>
      </c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6.5" customHeight="1">
      <c r="A126" s="31"/>
      <c r="B126" s="32"/>
      <c r="C126" s="31"/>
      <c r="D126" s="31"/>
      <c r="E126" s="234" t="str">
        <f>E7</f>
        <v>VÝMĚNA OKEN, TOVÁRNÍ 45</v>
      </c>
      <c r="F126" s="235"/>
      <c r="G126" s="235"/>
      <c r="H126" s="235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1" customFormat="1" ht="12" customHeight="1">
      <c r="B127" s="19"/>
      <c r="C127" s="26" t="s">
        <v>89</v>
      </c>
      <c r="L127" s="19"/>
    </row>
    <row r="128" spans="1:31" s="2" customFormat="1" ht="16.5" customHeight="1">
      <c r="A128" s="31"/>
      <c r="B128" s="32"/>
      <c r="C128" s="31"/>
      <c r="D128" s="31"/>
      <c r="E128" s="234" t="s">
        <v>90</v>
      </c>
      <c r="F128" s="233"/>
      <c r="G128" s="233"/>
      <c r="H128" s="233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91</v>
      </c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>
      <c r="A130" s="31"/>
      <c r="B130" s="32"/>
      <c r="C130" s="31"/>
      <c r="D130" s="31"/>
      <c r="E130" s="206" t="str">
        <f>E11</f>
        <v>20050 - VÝMĚNA OKEN, TOVÁRNÍ 45</v>
      </c>
      <c r="F130" s="233"/>
      <c r="G130" s="233"/>
      <c r="H130" s="233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>
      <c r="A132" s="31"/>
      <c r="B132" s="32"/>
      <c r="C132" s="26" t="s">
        <v>20</v>
      </c>
      <c r="D132" s="31"/>
      <c r="E132" s="31"/>
      <c r="F132" s="24" t="str">
        <f>F14</f>
        <v>Tovární 45, Kolín V</v>
      </c>
      <c r="G132" s="31"/>
      <c r="H132" s="31"/>
      <c r="I132" s="26" t="s">
        <v>22</v>
      </c>
      <c r="J132" s="54" t="str">
        <f>IF(J14="","",J14)</f>
        <v>2022_03</v>
      </c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5" customHeight="1">
      <c r="A133" s="31"/>
      <c r="B133" s="32"/>
      <c r="C133" s="31"/>
      <c r="D133" s="31"/>
      <c r="E133" s="31"/>
      <c r="F133" s="31"/>
      <c r="G133" s="31"/>
      <c r="H133" s="31"/>
      <c r="I133" s="3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40.15" customHeight="1">
      <c r="A134" s="31"/>
      <c r="B134" s="32"/>
      <c r="C134" s="26" t="s">
        <v>23</v>
      </c>
      <c r="D134" s="31"/>
      <c r="E134" s="31"/>
      <c r="F134" s="24" t="str">
        <f>E17</f>
        <v>Město Kolín, Karlovo nám. 78, Kolín I</v>
      </c>
      <c r="G134" s="31"/>
      <c r="H134" s="31"/>
      <c r="I134" s="26" t="s">
        <v>29</v>
      </c>
      <c r="J134" s="29" t="str">
        <f>E23</f>
        <v>AZ PROJECT spol. s r.o., Plynárenská 830, Kolín IV</v>
      </c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40.15" customHeight="1">
      <c r="A135" s="31"/>
      <c r="B135" s="32"/>
      <c r="C135" s="26" t="s">
        <v>27</v>
      </c>
      <c r="D135" s="31"/>
      <c r="E135" s="31"/>
      <c r="F135" s="24" t="str">
        <f>IF(E20="","",E20)</f>
        <v>Vyplň údaj</v>
      </c>
      <c r="G135" s="31"/>
      <c r="H135" s="31"/>
      <c r="I135" s="26" t="s">
        <v>34</v>
      </c>
      <c r="J135" s="29" t="str">
        <f>E26</f>
        <v>AZ PROJECT spol. s r.o., Plynárenská 830, Kolín IV</v>
      </c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0.35" customHeight="1">
      <c r="A136" s="31"/>
      <c r="B136" s="32"/>
      <c r="C136" s="31"/>
      <c r="D136" s="31"/>
      <c r="E136" s="31"/>
      <c r="F136" s="31"/>
      <c r="G136" s="31"/>
      <c r="H136" s="31"/>
      <c r="I136" s="31"/>
      <c r="J136" s="31"/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11" customFormat="1" ht="29.25" customHeight="1">
      <c r="A137" s="120"/>
      <c r="B137" s="121"/>
      <c r="C137" s="122" t="s">
        <v>116</v>
      </c>
      <c r="D137" s="123" t="s">
        <v>62</v>
      </c>
      <c r="E137" s="123" t="s">
        <v>58</v>
      </c>
      <c r="F137" s="123" t="s">
        <v>59</v>
      </c>
      <c r="G137" s="123" t="s">
        <v>117</v>
      </c>
      <c r="H137" s="123" t="s">
        <v>118</v>
      </c>
      <c r="I137" s="123" t="s">
        <v>119</v>
      </c>
      <c r="J137" s="123" t="s">
        <v>94</v>
      </c>
      <c r="K137" s="124" t="s">
        <v>120</v>
      </c>
      <c r="L137" s="125"/>
      <c r="M137" s="61" t="s">
        <v>1</v>
      </c>
      <c r="N137" s="62" t="s">
        <v>41</v>
      </c>
      <c r="O137" s="62" t="s">
        <v>121</v>
      </c>
      <c r="P137" s="62" t="s">
        <v>122</v>
      </c>
      <c r="Q137" s="62" t="s">
        <v>123</v>
      </c>
      <c r="R137" s="62" t="s">
        <v>124</v>
      </c>
      <c r="S137" s="62" t="s">
        <v>125</v>
      </c>
      <c r="T137" s="63" t="s">
        <v>126</v>
      </c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</row>
    <row r="138" spans="1:65" s="2" customFormat="1" ht="22.9" customHeight="1">
      <c r="A138" s="31"/>
      <c r="B138" s="32"/>
      <c r="C138" s="68" t="s">
        <v>127</v>
      </c>
      <c r="D138" s="31"/>
      <c r="E138" s="31"/>
      <c r="F138" s="31"/>
      <c r="G138" s="31"/>
      <c r="H138" s="31"/>
      <c r="I138" s="31"/>
      <c r="J138" s="126">
        <f>BK138</f>
        <v>0</v>
      </c>
      <c r="K138" s="31"/>
      <c r="L138" s="32"/>
      <c r="M138" s="64"/>
      <c r="N138" s="55"/>
      <c r="O138" s="65"/>
      <c r="P138" s="127">
        <f>P139+P185+P291</f>
        <v>0</v>
      </c>
      <c r="Q138" s="65"/>
      <c r="R138" s="127">
        <f>R139+R185+R291</f>
        <v>18.105548153499999</v>
      </c>
      <c r="S138" s="65"/>
      <c r="T138" s="128">
        <f>T139+T185+T291</f>
        <v>6.6789543400000007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76</v>
      </c>
      <c r="AU138" s="16" t="s">
        <v>96</v>
      </c>
      <c r="BK138" s="129">
        <f>BK139+BK185+BK291</f>
        <v>0</v>
      </c>
    </row>
    <row r="139" spans="1:65" s="12" customFormat="1" ht="25.9" customHeight="1">
      <c r="B139" s="130"/>
      <c r="D139" s="131" t="s">
        <v>76</v>
      </c>
      <c r="E139" s="132" t="s">
        <v>128</v>
      </c>
      <c r="F139" s="132" t="s">
        <v>129</v>
      </c>
      <c r="I139" s="133"/>
      <c r="J139" s="134">
        <f>BK139</f>
        <v>0</v>
      </c>
      <c r="L139" s="130"/>
      <c r="M139" s="135"/>
      <c r="N139" s="136"/>
      <c r="O139" s="136"/>
      <c r="P139" s="137">
        <f>P140+P156+P175+P183</f>
        <v>0</v>
      </c>
      <c r="Q139" s="136"/>
      <c r="R139" s="137">
        <f>R140+R156+R175+R183</f>
        <v>12.442984023499999</v>
      </c>
      <c r="S139" s="136"/>
      <c r="T139" s="138">
        <f>T140+T156+T175+T183</f>
        <v>1.73733</v>
      </c>
      <c r="AR139" s="131" t="s">
        <v>82</v>
      </c>
      <c r="AT139" s="139" t="s">
        <v>76</v>
      </c>
      <c r="AU139" s="139" t="s">
        <v>77</v>
      </c>
      <c r="AY139" s="131" t="s">
        <v>130</v>
      </c>
      <c r="BK139" s="140">
        <f>BK140+BK156+BK175+BK183</f>
        <v>0</v>
      </c>
    </row>
    <row r="140" spans="1:65" s="12" customFormat="1" ht="22.9" customHeight="1">
      <c r="B140" s="130"/>
      <c r="D140" s="131" t="s">
        <v>76</v>
      </c>
      <c r="E140" s="141" t="s">
        <v>131</v>
      </c>
      <c r="F140" s="141" t="s">
        <v>132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SUM(P141:P155)</f>
        <v>0</v>
      </c>
      <c r="Q140" s="136"/>
      <c r="R140" s="137">
        <f>SUM(R141:R155)</f>
        <v>12.417388299999999</v>
      </c>
      <c r="S140" s="136"/>
      <c r="T140" s="138">
        <f>SUM(T141:T155)</f>
        <v>0</v>
      </c>
      <c r="AR140" s="131" t="s">
        <v>82</v>
      </c>
      <c r="AT140" s="139" t="s">
        <v>76</v>
      </c>
      <c r="AU140" s="139" t="s">
        <v>82</v>
      </c>
      <c r="AY140" s="131" t="s">
        <v>130</v>
      </c>
      <c r="BK140" s="140">
        <f>SUM(BK141:BK155)</f>
        <v>0</v>
      </c>
    </row>
    <row r="141" spans="1:65" s="2" customFormat="1" ht="37.9" customHeight="1">
      <c r="A141" s="31"/>
      <c r="B141" s="143"/>
      <c r="C141" s="144" t="s">
        <v>82</v>
      </c>
      <c r="D141" s="144" t="s">
        <v>133</v>
      </c>
      <c r="E141" s="145" t="s">
        <v>134</v>
      </c>
      <c r="F141" s="146" t="s">
        <v>135</v>
      </c>
      <c r="G141" s="147" t="s">
        <v>136</v>
      </c>
      <c r="H141" s="148">
        <v>27</v>
      </c>
      <c r="I141" s="149"/>
      <c r="J141" s="150">
        <f>ROUND(I141*H141,2)</f>
        <v>0</v>
      </c>
      <c r="K141" s="146" t="s">
        <v>137</v>
      </c>
      <c r="L141" s="32"/>
      <c r="M141" s="151" t="s">
        <v>1</v>
      </c>
      <c r="N141" s="152" t="s">
        <v>43</v>
      </c>
      <c r="O141" s="57"/>
      <c r="P141" s="153">
        <f>O141*H141</f>
        <v>0</v>
      </c>
      <c r="Q141" s="153">
        <v>4.1500000000000002E-2</v>
      </c>
      <c r="R141" s="153">
        <f>Q141*H141</f>
        <v>1.1205000000000001</v>
      </c>
      <c r="S141" s="153">
        <v>0</v>
      </c>
      <c r="T141" s="154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5" t="s">
        <v>138</v>
      </c>
      <c r="AT141" s="155" t="s">
        <v>133</v>
      </c>
      <c r="AU141" s="155" t="s">
        <v>86</v>
      </c>
      <c r="AY141" s="16" t="s">
        <v>130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86</v>
      </c>
      <c r="BK141" s="156">
        <f>ROUND(I141*H141,2)</f>
        <v>0</v>
      </c>
      <c r="BL141" s="16" t="s">
        <v>138</v>
      </c>
      <c r="BM141" s="155" t="s">
        <v>139</v>
      </c>
    </row>
    <row r="142" spans="1:65" s="13" customFormat="1">
      <c r="B142" s="157"/>
      <c r="D142" s="158" t="s">
        <v>140</v>
      </c>
      <c r="E142" s="159" t="s">
        <v>1</v>
      </c>
      <c r="F142" s="160" t="s">
        <v>141</v>
      </c>
      <c r="H142" s="161">
        <v>27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140</v>
      </c>
      <c r="AU142" s="159" t="s">
        <v>86</v>
      </c>
      <c r="AV142" s="13" t="s">
        <v>86</v>
      </c>
      <c r="AW142" s="13" t="s">
        <v>33</v>
      </c>
      <c r="AX142" s="13" t="s">
        <v>82</v>
      </c>
      <c r="AY142" s="159" t="s">
        <v>130</v>
      </c>
    </row>
    <row r="143" spans="1:65" s="2" customFormat="1" ht="44.25" customHeight="1">
      <c r="A143" s="31"/>
      <c r="B143" s="143"/>
      <c r="C143" s="144" t="s">
        <v>86</v>
      </c>
      <c r="D143" s="144" t="s">
        <v>133</v>
      </c>
      <c r="E143" s="145" t="s">
        <v>142</v>
      </c>
      <c r="F143" s="146" t="s">
        <v>143</v>
      </c>
      <c r="G143" s="147" t="s">
        <v>144</v>
      </c>
      <c r="H143" s="148">
        <v>74.56</v>
      </c>
      <c r="I143" s="149"/>
      <c r="J143" s="150">
        <f>ROUND(I143*H143,2)</f>
        <v>0</v>
      </c>
      <c r="K143" s="146" t="s">
        <v>145</v>
      </c>
      <c r="L143" s="32"/>
      <c r="M143" s="151" t="s">
        <v>1</v>
      </c>
      <c r="N143" s="152" t="s">
        <v>43</v>
      </c>
      <c r="O143" s="57"/>
      <c r="P143" s="153">
        <f>O143*H143</f>
        <v>0</v>
      </c>
      <c r="Q143" s="153">
        <v>2.8400000000000002E-2</v>
      </c>
      <c r="R143" s="153">
        <f>Q143*H143</f>
        <v>2.1175040000000003</v>
      </c>
      <c r="S143" s="153">
        <v>0</v>
      </c>
      <c r="T143" s="15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5" t="s">
        <v>138</v>
      </c>
      <c r="AT143" s="155" t="s">
        <v>133</v>
      </c>
      <c r="AU143" s="155" t="s">
        <v>86</v>
      </c>
      <c r="AY143" s="16" t="s">
        <v>130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86</v>
      </c>
      <c r="BK143" s="156">
        <f>ROUND(I143*H143,2)</f>
        <v>0</v>
      </c>
      <c r="BL143" s="16" t="s">
        <v>138</v>
      </c>
      <c r="BM143" s="155" t="s">
        <v>146</v>
      </c>
    </row>
    <row r="144" spans="1:65" s="13" customFormat="1">
      <c r="B144" s="157"/>
      <c r="D144" s="158" t="s">
        <v>140</v>
      </c>
      <c r="E144" s="159" t="s">
        <v>1</v>
      </c>
      <c r="F144" s="160" t="s">
        <v>147</v>
      </c>
      <c r="H144" s="161">
        <v>74.56</v>
      </c>
      <c r="I144" s="162"/>
      <c r="L144" s="157"/>
      <c r="M144" s="163"/>
      <c r="N144" s="164"/>
      <c r="O144" s="164"/>
      <c r="P144" s="164"/>
      <c r="Q144" s="164"/>
      <c r="R144" s="164"/>
      <c r="S144" s="164"/>
      <c r="T144" s="165"/>
      <c r="AT144" s="159" t="s">
        <v>140</v>
      </c>
      <c r="AU144" s="159" t="s">
        <v>86</v>
      </c>
      <c r="AV144" s="13" t="s">
        <v>86</v>
      </c>
      <c r="AW144" s="13" t="s">
        <v>33</v>
      </c>
      <c r="AX144" s="13" t="s">
        <v>82</v>
      </c>
      <c r="AY144" s="159" t="s">
        <v>130</v>
      </c>
    </row>
    <row r="145" spans="1:65" s="2" customFormat="1" ht="37.9" customHeight="1">
      <c r="A145" s="31"/>
      <c r="B145" s="143"/>
      <c r="C145" s="144" t="s">
        <v>148</v>
      </c>
      <c r="D145" s="144" t="s">
        <v>133</v>
      </c>
      <c r="E145" s="145" t="s">
        <v>149</v>
      </c>
      <c r="F145" s="146" t="s">
        <v>150</v>
      </c>
      <c r="G145" s="147" t="s">
        <v>136</v>
      </c>
      <c r="H145" s="148">
        <v>22</v>
      </c>
      <c r="I145" s="149"/>
      <c r="J145" s="150">
        <f>ROUND(I145*H145,2)</f>
        <v>0</v>
      </c>
      <c r="K145" s="146" t="s">
        <v>137</v>
      </c>
      <c r="L145" s="32"/>
      <c r="M145" s="151" t="s">
        <v>1</v>
      </c>
      <c r="N145" s="152" t="s">
        <v>43</v>
      </c>
      <c r="O145" s="57"/>
      <c r="P145" s="153">
        <f>O145*H145</f>
        <v>0</v>
      </c>
      <c r="Q145" s="153">
        <v>4.1500000000000002E-2</v>
      </c>
      <c r="R145" s="153">
        <f>Q145*H145</f>
        <v>0.91300000000000003</v>
      </c>
      <c r="S145" s="153">
        <v>0</v>
      </c>
      <c r="T145" s="154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5" t="s">
        <v>138</v>
      </c>
      <c r="AT145" s="155" t="s">
        <v>133</v>
      </c>
      <c r="AU145" s="155" t="s">
        <v>86</v>
      </c>
      <c r="AY145" s="16" t="s">
        <v>130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6" t="s">
        <v>86</v>
      </c>
      <c r="BK145" s="156">
        <f>ROUND(I145*H145,2)</f>
        <v>0</v>
      </c>
      <c r="BL145" s="16" t="s">
        <v>138</v>
      </c>
      <c r="BM145" s="155" t="s">
        <v>151</v>
      </c>
    </row>
    <row r="146" spans="1:65" s="13" customFormat="1">
      <c r="B146" s="157"/>
      <c r="D146" s="158" t="s">
        <v>140</v>
      </c>
      <c r="E146" s="159" t="s">
        <v>1</v>
      </c>
      <c r="F146" s="160" t="s">
        <v>152</v>
      </c>
      <c r="H146" s="161">
        <v>22</v>
      </c>
      <c r="I146" s="162"/>
      <c r="L146" s="157"/>
      <c r="M146" s="163"/>
      <c r="N146" s="164"/>
      <c r="O146" s="164"/>
      <c r="P146" s="164"/>
      <c r="Q146" s="164"/>
      <c r="R146" s="164"/>
      <c r="S146" s="164"/>
      <c r="T146" s="165"/>
      <c r="AT146" s="159" t="s">
        <v>140</v>
      </c>
      <c r="AU146" s="159" t="s">
        <v>86</v>
      </c>
      <c r="AV146" s="13" t="s">
        <v>86</v>
      </c>
      <c r="AW146" s="13" t="s">
        <v>33</v>
      </c>
      <c r="AX146" s="13" t="s">
        <v>82</v>
      </c>
      <c r="AY146" s="159" t="s">
        <v>130</v>
      </c>
    </row>
    <row r="147" spans="1:65" s="2" customFormat="1" ht="33" customHeight="1">
      <c r="A147" s="31"/>
      <c r="B147" s="143"/>
      <c r="C147" s="144" t="s">
        <v>138</v>
      </c>
      <c r="D147" s="144" t="s">
        <v>133</v>
      </c>
      <c r="E147" s="145" t="s">
        <v>153</v>
      </c>
      <c r="F147" s="146" t="s">
        <v>154</v>
      </c>
      <c r="G147" s="147" t="s">
        <v>136</v>
      </c>
      <c r="H147" s="148">
        <v>32</v>
      </c>
      <c r="I147" s="149"/>
      <c r="J147" s="150">
        <f>ROUND(I147*H147,2)</f>
        <v>0</v>
      </c>
      <c r="K147" s="146" t="s">
        <v>137</v>
      </c>
      <c r="L147" s="32"/>
      <c r="M147" s="151" t="s">
        <v>1</v>
      </c>
      <c r="N147" s="152" t="s">
        <v>43</v>
      </c>
      <c r="O147" s="57"/>
      <c r="P147" s="153">
        <f>O147*H147</f>
        <v>0</v>
      </c>
      <c r="Q147" s="153">
        <v>0.1575</v>
      </c>
      <c r="R147" s="153">
        <f>Q147*H147</f>
        <v>5.04</v>
      </c>
      <c r="S147" s="153">
        <v>0</v>
      </c>
      <c r="T147" s="154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5" t="s">
        <v>138</v>
      </c>
      <c r="AT147" s="155" t="s">
        <v>133</v>
      </c>
      <c r="AU147" s="155" t="s">
        <v>86</v>
      </c>
      <c r="AY147" s="16" t="s">
        <v>130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6" t="s">
        <v>86</v>
      </c>
      <c r="BK147" s="156">
        <f>ROUND(I147*H147,2)</f>
        <v>0</v>
      </c>
      <c r="BL147" s="16" t="s">
        <v>138</v>
      </c>
      <c r="BM147" s="155" t="s">
        <v>155</v>
      </c>
    </row>
    <row r="148" spans="1:65" s="13" customFormat="1">
      <c r="B148" s="157"/>
      <c r="D148" s="158" t="s">
        <v>140</v>
      </c>
      <c r="E148" s="159" t="s">
        <v>1</v>
      </c>
      <c r="F148" s="160" t="s">
        <v>156</v>
      </c>
      <c r="H148" s="161">
        <v>32</v>
      </c>
      <c r="I148" s="162"/>
      <c r="L148" s="157"/>
      <c r="M148" s="163"/>
      <c r="N148" s="164"/>
      <c r="O148" s="164"/>
      <c r="P148" s="164"/>
      <c r="Q148" s="164"/>
      <c r="R148" s="164"/>
      <c r="S148" s="164"/>
      <c r="T148" s="165"/>
      <c r="AT148" s="159" t="s">
        <v>140</v>
      </c>
      <c r="AU148" s="159" t="s">
        <v>86</v>
      </c>
      <c r="AV148" s="13" t="s">
        <v>86</v>
      </c>
      <c r="AW148" s="13" t="s">
        <v>33</v>
      </c>
      <c r="AX148" s="13" t="s">
        <v>82</v>
      </c>
      <c r="AY148" s="159" t="s">
        <v>130</v>
      </c>
    </row>
    <row r="149" spans="1:65" s="2" customFormat="1" ht="24.2" customHeight="1">
      <c r="A149" s="31"/>
      <c r="B149" s="143"/>
      <c r="C149" s="144" t="s">
        <v>157</v>
      </c>
      <c r="D149" s="144" t="s">
        <v>133</v>
      </c>
      <c r="E149" s="145" t="s">
        <v>158</v>
      </c>
      <c r="F149" s="146" t="s">
        <v>159</v>
      </c>
      <c r="G149" s="147" t="s">
        <v>144</v>
      </c>
      <c r="H149" s="148">
        <v>77.984999999999999</v>
      </c>
      <c r="I149" s="149"/>
      <c r="J149" s="150">
        <f>ROUND(I149*H149,2)</f>
        <v>0</v>
      </c>
      <c r="K149" s="146" t="s">
        <v>145</v>
      </c>
      <c r="L149" s="32"/>
      <c r="M149" s="151" t="s">
        <v>1</v>
      </c>
      <c r="N149" s="152" t="s">
        <v>43</v>
      </c>
      <c r="O149" s="57"/>
      <c r="P149" s="153">
        <f>O149*H149</f>
        <v>0</v>
      </c>
      <c r="Q149" s="153">
        <v>3.3579999999999999E-2</v>
      </c>
      <c r="R149" s="153">
        <f>Q149*H149</f>
        <v>2.6187362999999997</v>
      </c>
      <c r="S149" s="153">
        <v>0</v>
      </c>
      <c r="T149" s="154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5" t="s">
        <v>138</v>
      </c>
      <c r="AT149" s="155" t="s">
        <v>133</v>
      </c>
      <c r="AU149" s="155" t="s">
        <v>86</v>
      </c>
      <c r="AY149" s="16" t="s">
        <v>130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6" t="s">
        <v>86</v>
      </c>
      <c r="BK149" s="156">
        <f>ROUND(I149*H149,2)</f>
        <v>0</v>
      </c>
      <c r="BL149" s="16" t="s">
        <v>138</v>
      </c>
      <c r="BM149" s="155" t="s">
        <v>160</v>
      </c>
    </row>
    <row r="150" spans="1:65" s="13" customFormat="1" ht="22.5">
      <c r="B150" s="157"/>
      <c r="D150" s="158" t="s">
        <v>140</v>
      </c>
      <c r="E150" s="159" t="s">
        <v>1</v>
      </c>
      <c r="F150" s="160" t="s">
        <v>161</v>
      </c>
      <c r="H150" s="161">
        <v>65.484999999999999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140</v>
      </c>
      <c r="AU150" s="159" t="s">
        <v>86</v>
      </c>
      <c r="AV150" s="13" t="s">
        <v>86</v>
      </c>
      <c r="AW150" s="13" t="s">
        <v>33</v>
      </c>
      <c r="AX150" s="13" t="s">
        <v>77</v>
      </c>
      <c r="AY150" s="159" t="s">
        <v>130</v>
      </c>
    </row>
    <row r="151" spans="1:65" s="13" customFormat="1">
      <c r="B151" s="157"/>
      <c r="D151" s="158" t="s">
        <v>140</v>
      </c>
      <c r="E151" s="159" t="s">
        <v>1</v>
      </c>
      <c r="F151" s="160" t="s">
        <v>162</v>
      </c>
      <c r="H151" s="161">
        <v>4.55</v>
      </c>
      <c r="I151" s="162"/>
      <c r="L151" s="157"/>
      <c r="M151" s="163"/>
      <c r="N151" s="164"/>
      <c r="O151" s="164"/>
      <c r="P151" s="164"/>
      <c r="Q151" s="164"/>
      <c r="R151" s="164"/>
      <c r="S151" s="164"/>
      <c r="T151" s="165"/>
      <c r="AT151" s="159" t="s">
        <v>140</v>
      </c>
      <c r="AU151" s="159" t="s">
        <v>86</v>
      </c>
      <c r="AV151" s="13" t="s">
        <v>86</v>
      </c>
      <c r="AW151" s="13" t="s">
        <v>33</v>
      </c>
      <c r="AX151" s="13" t="s">
        <v>77</v>
      </c>
      <c r="AY151" s="159" t="s">
        <v>130</v>
      </c>
    </row>
    <row r="152" spans="1:65" s="13" customFormat="1">
      <c r="B152" s="157"/>
      <c r="D152" s="158" t="s">
        <v>140</v>
      </c>
      <c r="E152" s="159" t="s">
        <v>1</v>
      </c>
      <c r="F152" s="160" t="s">
        <v>163</v>
      </c>
      <c r="H152" s="161">
        <v>7.95</v>
      </c>
      <c r="I152" s="162"/>
      <c r="L152" s="157"/>
      <c r="M152" s="163"/>
      <c r="N152" s="164"/>
      <c r="O152" s="164"/>
      <c r="P152" s="164"/>
      <c r="Q152" s="164"/>
      <c r="R152" s="164"/>
      <c r="S152" s="164"/>
      <c r="T152" s="165"/>
      <c r="AT152" s="159" t="s">
        <v>140</v>
      </c>
      <c r="AU152" s="159" t="s">
        <v>86</v>
      </c>
      <c r="AV152" s="13" t="s">
        <v>86</v>
      </c>
      <c r="AW152" s="13" t="s">
        <v>33</v>
      </c>
      <c r="AX152" s="13" t="s">
        <v>77</v>
      </c>
      <c r="AY152" s="159" t="s">
        <v>130</v>
      </c>
    </row>
    <row r="153" spans="1:65" s="14" customFormat="1">
      <c r="B153" s="166"/>
      <c r="D153" s="158" t="s">
        <v>140</v>
      </c>
      <c r="E153" s="167" t="s">
        <v>1</v>
      </c>
      <c r="F153" s="168" t="s">
        <v>164</v>
      </c>
      <c r="H153" s="169">
        <v>77.984999999999999</v>
      </c>
      <c r="I153" s="170"/>
      <c r="L153" s="166"/>
      <c r="M153" s="171"/>
      <c r="N153" s="172"/>
      <c r="O153" s="172"/>
      <c r="P153" s="172"/>
      <c r="Q153" s="172"/>
      <c r="R153" s="172"/>
      <c r="S153" s="172"/>
      <c r="T153" s="173"/>
      <c r="AT153" s="167" t="s">
        <v>140</v>
      </c>
      <c r="AU153" s="167" t="s">
        <v>86</v>
      </c>
      <c r="AV153" s="14" t="s">
        <v>138</v>
      </c>
      <c r="AW153" s="14" t="s">
        <v>33</v>
      </c>
      <c r="AX153" s="14" t="s">
        <v>82</v>
      </c>
      <c r="AY153" s="167" t="s">
        <v>130</v>
      </c>
    </row>
    <row r="154" spans="1:65" s="2" customFormat="1" ht="24.2" customHeight="1">
      <c r="A154" s="31"/>
      <c r="B154" s="143"/>
      <c r="C154" s="144" t="s">
        <v>131</v>
      </c>
      <c r="D154" s="144" t="s">
        <v>133</v>
      </c>
      <c r="E154" s="145" t="s">
        <v>165</v>
      </c>
      <c r="F154" s="146" t="s">
        <v>166</v>
      </c>
      <c r="G154" s="147" t="s">
        <v>144</v>
      </c>
      <c r="H154" s="148">
        <v>13.6</v>
      </c>
      <c r="I154" s="149"/>
      <c r="J154" s="150">
        <f>ROUND(I154*H154,2)</f>
        <v>0</v>
      </c>
      <c r="K154" s="146" t="s">
        <v>137</v>
      </c>
      <c r="L154" s="32"/>
      <c r="M154" s="151" t="s">
        <v>1</v>
      </c>
      <c r="N154" s="152" t="s">
        <v>43</v>
      </c>
      <c r="O154" s="57"/>
      <c r="P154" s="153">
        <f>O154*H154</f>
        <v>0</v>
      </c>
      <c r="Q154" s="153">
        <v>4.4679999999999997E-2</v>
      </c>
      <c r="R154" s="153">
        <f>Q154*H154</f>
        <v>0.60764799999999997</v>
      </c>
      <c r="S154" s="153">
        <v>0</v>
      </c>
      <c r="T154" s="154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5" t="s">
        <v>138</v>
      </c>
      <c r="AT154" s="155" t="s">
        <v>133</v>
      </c>
      <c r="AU154" s="155" t="s">
        <v>86</v>
      </c>
      <c r="AY154" s="16" t="s">
        <v>130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6" t="s">
        <v>86</v>
      </c>
      <c r="BK154" s="156">
        <f>ROUND(I154*H154,2)</f>
        <v>0</v>
      </c>
      <c r="BL154" s="16" t="s">
        <v>138</v>
      </c>
      <c r="BM154" s="155" t="s">
        <v>167</v>
      </c>
    </row>
    <row r="155" spans="1:65" s="13" customFormat="1">
      <c r="B155" s="157"/>
      <c r="D155" s="158" t="s">
        <v>140</v>
      </c>
      <c r="E155" s="159" t="s">
        <v>1</v>
      </c>
      <c r="F155" s="160" t="s">
        <v>168</v>
      </c>
      <c r="H155" s="161">
        <v>13.6</v>
      </c>
      <c r="I155" s="162"/>
      <c r="L155" s="157"/>
      <c r="M155" s="163"/>
      <c r="N155" s="164"/>
      <c r="O155" s="164"/>
      <c r="P155" s="164"/>
      <c r="Q155" s="164"/>
      <c r="R155" s="164"/>
      <c r="S155" s="164"/>
      <c r="T155" s="165"/>
      <c r="AT155" s="159" t="s">
        <v>140</v>
      </c>
      <c r="AU155" s="159" t="s">
        <v>86</v>
      </c>
      <c r="AV155" s="13" t="s">
        <v>86</v>
      </c>
      <c r="AW155" s="13" t="s">
        <v>33</v>
      </c>
      <c r="AX155" s="13" t="s">
        <v>82</v>
      </c>
      <c r="AY155" s="159" t="s">
        <v>130</v>
      </c>
    </row>
    <row r="156" spans="1:65" s="12" customFormat="1" ht="22.9" customHeight="1">
      <c r="B156" s="130"/>
      <c r="D156" s="131" t="s">
        <v>76</v>
      </c>
      <c r="E156" s="141" t="s">
        <v>169</v>
      </c>
      <c r="F156" s="141" t="s">
        <v>170</v>
      </c>
      <c r="I156" s="133"/>
      <c r="J156" s="142">
        <f>BK156</f>
        <v>0</v>
      </c>
      <c r="L156" s="130"/>
      <c r="M156" s="135"/>
      <c r="N156" s="136"/>
      <c r="O156" s="136"/>
      <c r="P156" s="137">
        <f>SUM(P157:P174)</f>
        <v>0</v>
      </c>
      <c r="Q156" s="136"/>
      <c r="R156" s="137">
        <f>SUM(R157:R174)</f>
        <v>2.5595723500000001E-2</v>
      </c>
      <c r="S156" s="136"/>
      <c r="T156" s="138">
        <f>SUM(T157:T174)</f>
        <v>1.73733</v>
      </c>
      <c r="AR156" s="131" t="s">
        <v>82</v>
      </c>
      <c r="AT156" s="139" t="s">
        <v>76</v>
      </c>
      <c r="AU156" s="139" t="s">
        <v>82</v>
      </c>
      <c r="AY156" s="131" t="s">
        <v>130</v>
      </c>
      <c r="BK156" s="140">
        <f>SUM(BK157:BK174)</f>
        <v>0</v>
      </c>
    </row>
    <row r="157" spans="1:65" s="2" customFormat="1" ht="49.15" customHeight="1">
      <c r="A157" s="31"/>
      <c r="B157" s="143"/>
      <c r="C157" s="144" t="s">
        <v>171</v>
      </c>
      <c r="D157" s="144" t="s">
        <v>133</v>
      </c>
      <c r="E157" s="145" t="s">
        <v>172</v>
      </c>
      <c r="F157" s="146" t="s">
        <v>173</v>
      </c>
      <c r="G157" s="147" t="s">
        <v>144</v>
      </c>
      <c r="H157" s="148">
        <v>890.46</v>
      </c>
      <c r="I157" s="149"/>
      <c r="J157" s="150">
        <f>ROUND(I157*H157,2)</f>
        <v>0</v>
      </c>
      <c r="K157" s="146" t="s">
        <v>137</v>
      </c>
      <c r="L157" s="32"/>
      <c r="M157" s="151" t="s">
        <v>1</v>
      </c>
      <c r="N157" s="152" t="s">
        <v>43</v>
      </c>
      <c r="O157" s="57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5" t="s">
        <v>138</v>
      </c>
      <c r="AT157" s="155" t="s">
        <v>133</v>
      </c>
      <c r="AU157" s="155" t="s">
        <v>86</v>
      </c>
      <c r="AY157" s="16" t="s">
        <v>130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6" t="s">
        <v>86</v>
      </c>
      <c r="BK157" s="156">
        <f>ROUND(I157*H157,2)</f>
        <v>0</v>
      </c>
      <c r="BL157" s="16" t="s">
        <v>138</v>
      </c>
      <c r="BM157" s="155" t="s">
        <v>174</v>
      </c>
    </row>
    <row r="158" spans="1:65" s="13" customFormat="1">
      <c r="B158" s="157"/>
      <c r="D158" s="158" t="s">
        <v>140</v>
      </c>
      <c r="E158" s="159" t="s">
        <v>1</v>
      </c>
      <c r="F158" s="160" t="s">
        <v>175</v>
      </c>
      <c r="H158" s="161">
        <v>890.46</v>
      </c>
      <c r="I158" s="162"/>
      <c r="L158" s="157"/>
      <c r="M158" s="163"/>
      <c r="N158" s="164"/>
      <c r="O158" s="164"/>
      <c r="P158" s="164"/>
      <c r="Q158" s="164"/>
      <c r="R158" s="164"/>
      <c r="S158" s="164"/>
      <c r="T158" s="165"/>
      <c r="AT158" s="159" t="s">
        <v>140</v>
      </c>
      <c r="AU158" s="159" t="s">
        <v>86</v>
      </c>
      <c r="AV158" s="13" t="s">
        <v>86</v>
      </c>
      <c r="AW158" s="13" t="s">
        <v>33</v>
      </c>
      <c r="AX158" s="13" t="s">
        <v>82</v>
      </c>
      <c r="AY158" s="159" t="s">
        <v>130</v>
      </c>
    </row>
    <row r="159" spans="1:65" s="2" customFormat="1" ht="49.15" customHeight="1">
      <c r="A159" s="31"/>
      <c r="B159" s="143"/>
      <c r="C159" s="144" t="s">
        <v>176</v>
      </c>
      <c r="D159" s="144" t="s">
        <v>133</v>
      </c>
      <c r="E159" s="145" t="s">
        <v>177</v>
      </c>
      <c r="F159" s="146" t="s">
        <v>178</v>
      </c>
      <c r="G159" s="147" t="s">
        <v>144</v>
      </c>
      <c r="H159" s="148">
        <v>53427.6</v>
      </c>
      <c r="I159" s="149"/>
      <c r="J159" s="150">
        <f>ROUND(I159*H159,2)</f>
        <v>0</v>
      </c>
      <c r="K159" s="146" t="s">
        <v>137</v>
      </c>
      <c r="L159" s="32"/>
      <c r="M159" s="151" t="s">
        <v>1</v>
      </c>
      <c r="N159" s="152" t="s">
        <v>43</v>
      </c>
      <c r="O159" s="57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5" t="s">
        <v>138</v>
      </c>
      <c r="AT159" s="155" t="s">
        <v>133</v>
      </c>
      <c r="AU159" s="155" t="s">
        <v>86</v>
      </c>
      <c r="AY159" s="16" t="s">
        <v>130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6" t="s">
        <v>86</v>
      </c>
      <c r="BK159" s="156">
        <f>ROUND(I159*H159,2)</f>
        <v>0</v>
      </c>
      <c r="BL159" s="16" t="s">
        <v>138</v>
      </c>
      <c r="BM159" s="155" t="s">
        <v>179</v>
      </c>
    </row>
    <row r="160" spans="1:65" s="13" customFormat="1">
      <c r="B160" s="157"/>
      <c r="D160" s="158" t="s">
        <v>140</v>
      </c>
      <c r="E160" s="159" t="s">
        <v>1</v>
      </c>
      <c r="F160" s="160" t="s">
        <v>180</v>
      </c>
      <c r="H160" s="161">
        <v>53427.6</v>
      </c>
      <c r="I160" s="162"/>
      <c r="L160" s="157"/>
      <c r="M160" s="163"/>
      <c r="N160" s="164"/>
      <c r="O160" s="164"/>
      <c r="P160" s="164"/>
      <c r="Q160" s="164"/>
      <c r="R160" s="164"/>
      <c r="S160" s="164"/>
      <c r="T160" s="165"/>
      <c r="AT160" s="159" t="s">
        <v>140</v>
      </c>
      <c r="AU160" s="159" t="s">
        <v>86</v>
      </c>
      <c r="AV160" s="13" t="s">
        <v>86</v>
      </c>
      <c r="AW160" s="13" t="s">
        <v>33</v>
      </c>
      <c r="AX160" s="13" t="s">
        <v>82</v>
      </c>
      <c r="AY160" s="159" t="s">
        <v>130</v>
      </c>
    </row>
    <row r="161" spans="1:65" s="2" customFormat="1" ht="49.15" customHeight="1">
      <c r="A161" s="31"/>
      <c r="B161" s="143"/>
      <c r="C161" s="144" t="s">
        <v>169</v>
      </c>
      <c r="D161" s="144" t="s">
        <v>133</v>
      </c>
      <c r="E161" s="145" t="s">
        <v>181</v>
      </c>
      <c r="F161" s="146" t="s">
        <v>182</v>
      </c>
      <c r="G161" s="147" t="s">
        <v>144</v>
      </c>
      <c r="H161" s="148">
        <v>890.46</v>
      </c>
      <c r="I161" s="149"/>
      <c r="J161" s="150">
        <f>ROUND(I161*H161,2)</f>
        <v>0</v>
      </c>
      <c r="K161" s="146" t="s">
        <v>137</v>
      </c>
      <c r="L161" s="32"/>
      <c r="M161" s="151" t="s">
        <v>1</v>
      </c>
      <c r="N161" s="152" t="s">
        <v>43</v>
      </c>
      <c r="O161" s="57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5" t="s">
        <v>138</v>
      </c>
      <c r="AT161" s="155" t="s">
        <v>133</v>
      </c>
      <c r="AU161" s="155" t="s">
        <v>86</v>
      </c>
      <c r="AY161" s="16" t="s">
        <v>130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6" t="s">
        <v>86</v>
      </c>
      <c r="BK161" s="156">
        <f>ROUND(I161*H161,2)</f>
        <v>0</v>
      </c>
      <c r="BL161" s="16" t="s">
        <v>138</v>
      </c>
      <c r="BM161" s="155" t="s">
        <v>183</v>
      </c>
    </row>
    <row r="162" spans="1:65" s="2" customFormat="1" ht="37.9" customHeight="1">
      <c r="A162" s="31"/>
      <c r="B162" s="143"/>
      <c r="C162" s="144" t="s">
        <v>184</v>
      </c>
      <c r="D162" s="144" t="s">
        <v>133</v>
      </c>
      <c r="E162" s="145" t="s">
        <v>185</v>
      </c>
      <c r="F162" s="146" t="s">
        <v>186</v>
      </c>
      <c r="G162" s="147" t="s">
        <v>144</v>
      </c>
      <c r="H162" s="148">
        <v>647.99300000000005</v>
      </c>
      <c r="I162" s="149"/>
      <c r="J162" s="150">
        <f>ROUND(I162*H162,2)</f>
        <v>0</v>
      </c>
      <c r="K162" s="146" t="s">
        <v>137</v>
      </c>
      <c r="L162" s="32"/>
      <c r="M162" s="151" t="s">
        <v>1</v>
      </c>
      <c r="N162" s="152" t="s">
        <v>43</v>
      </c>
      <c r="O162" s="57"/>
      <c r="P162" s="153">
        <f>O162*H162</f>
        <v>0</v>
      </c>
      <c r="Q162" s="153">
        <v>3.9499999999999998E-5</v>
      </c>
      <c r="R162" s="153">
        <f>Q162*H162</f>
        <v>2.5595723500000001E-2</v>
      </c>
      <c r="S162" s="153">
        <v>0</v>
      </c>
      <c r="T162" s="15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5" t="s">
        <v>138</v>
      </c>
      <c r="AT162" s="155" t="s">
        <v>133</v>
      </c>
      <c r="AU162" s="155" t="s">
        <v>86</v>
      </c>
      <c r="AY162" s="16" t="s">
        <v>130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6" t="s">
        <v>86</v>
      </c>
      <c r="BK162" s="156">
        <f>ROUND(I162*H162,2)</f>
        <v>0</v>
      </c>
      <c r="BL162" s="16" t="s">
        <v>138</v>
      </c>
      <c r="BM162" s="155" t="s">
        <v>187</v>
      </c>
    </row>
    <row r="163" spans="1:65" s="13" customFormat="1" ht="22.5">
      <c r="B163" s="157"/>
      <c r="D163" s="158" t="s">
        <v>140</v>
      </c>
      <c r="E163" s="159" t="s">
        <v>1</v>
      </c>
      <c r="F163" s="160" t="s">
        <v>188</v>
      </c>
      <c r="H163" s="161">
        <v>302.51</v>
      </c>
      <c r="I163" s="162"/>
      <c r="L163" s="157"/>
      <c r="M163" s="163"/>
      <c r="N163" s="164"/>
      <c r="O163" s="164"/>
      <c r="P163" s="164"/>
      <c r="Q163" s="164"/>
      <c r="R163" s="164"/>
      <c r="S163" s="164"/>
      <c r="T163" s="165"/>
      <c r="AT163" s="159" t="s">
        <v>140</v>
      </c>
      <c r="AU163" s="159" t="s">
        <v>86</v>
      </c>
      <c r="AV163" s="13" t="s">
        <v>86</v>
      </c>
      <c r="AW163" s="13" t="s">
        <v>33</v>
      </c>
      <c r="AX163" s="13" t="s">
        <v>77</v>
      </c>
      <c r="AY163" s="159" t="s">
        <v>130</v>
      </c>
    </row>
    <row r="164" spans="1:65" s="13" customFormat="1" ht="22.5">
      <c r="B164" s="157"/>
      <c r="D164" s="158" t="s">
        <v>140</v>
      </c>
      <c r="E164" s="159" t="s">
        <v>1</v>
      </c>
      <c r="F164" s="160" t="s">
        <v>189</v>
      </c>
      <c r="H164" s="161">
        <v>23.363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140</v>
      </c>
      <c r="AU164" s="159" t="s">
        <v>86</v>
      </c>
      <c r="AV164" s="13" t="s">
        <v>86</v>
      </c>
      <c r="AW164" s="13" t="s">
        <v>33</v>
      </c>
      <c r="AX164" s="13" t="s">
        <v>77</v>
      </c>
      <c r="AY164" s="159" t="s">
        <v>130</v>
      </c>
    </row>
    <row r="165" spans="1:65" s="13" customFormat="1">
      <c r="B165" s="157"/>
      <c r="D165" s="158" t="s">
        <v>140</v>
      </c>
      <c r="E165" s="159" t="s">
        <v>1</v>
      </c>
      <c r="F165" s="160" t="s">
        <v>190</v>
      </c>
      <c r="H165" s="161">
        <v>42.12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140</v>
      </c>
      <c r="AU165" s="159" t="s">
        <v>86</v>
      </c>
      <c r="AV165" s="13" t="s">
        <v>86</v>
      </c>
      <c r="AW165" s="13" t="s">
        <v>33</v>
      </c>
      <c r="AX165" s="13" t="s">
        <v>77</v>
      </c>
      <c r="AY165" s="159" t="s">
        <v>130</v>
      </c>
    </row>
    <row r="166" spans="1:65" s="13" customFormat="1">
      <c r="B166" s="157"/>
      <c r="D166" s="158" t="s">
        <v>140</v>
      </c>
      <c r="E166" s="159" t="s">
        <v>1</v>
      </c>
      <c r="F166" s="160" t="s">
        <v>191</v>
      </c>
      <c r="H166" s="161">
        <v>230</v>
      </c>
      <c r="I166" s="162"/>
      <c r="L166" s="157"/>
      <c r="M166" s="163"/>
      <c r="N166" s="164"/>
      <c r="O166" s="164"/>
      <c r="P166" s="164"/>
      <c r="Q166" s="164"/>
      <c r="R166" s="164"/>
      <c r="S166" s="164"/>
      <c r="T166" s="165"/>
      <c r="AT166" s="159" t="s">
        <v>140</v>
      </c>
      <c r="AU166" s="159" t="s">
        <v>86</v>
      </c>
      <c r="AV166" s="13" t="s">
        <v>86</v>
      </c>
      <c r="AW166" s="13" t="s">
        <v>33</v>
      </c>
      <c r="AX166" s="13" t="s">
        <v>77</v>
      </c>
      <c r="AY166" s="159" t="s">
        <v>130</v>
      </c>
    </row>
    <row r="167" spans="1:65" s="13" customFormat="1">
      <c r="B167" s="157"/>
      <c r="D167" s="158" t="s">
        <v>140</v>
      </c>
      <c r="E167" s="159" t="s">
        <v>1</v>
      </c>
      <c r="F167" s="160" t="s">
        <v>192</v>
      </c>
      <c r="H167" s="161">
        <v>50</v>
      </c>
      <c r="I167" s="162"/>
      <c r="L167" s="157"/>
      <c r="M167" s="163"/>
      <c r="N167" s="164"/>
      <c r="O167" s="164"/>
      <c r="P167" s="164"/>
      <c r="Q167" s="164"/>
      <c r="R167" s="164"/>
      <c r="S167" s="164"/>
      <c r="T167" s="165"/>
      <c r="AT167" s="159" t="s">
        <v>140</v>
      </c>
      <c r="AU167" s="159" t="s">
        <v>86</v>
      </c>
      <c r="AV167" s="13" t="s">
        <v>86</v>
      </c>
      <c r="AW167" s="13" t="s">
        <v>33</v>
      </c>
      <c r="AX167" s="13" t="s">
        <v>77</v>
      </c>
      <c r="AY167" s="159" t="s">
        <v>130</v>
      </c>
    </row>
    <row r="168" spans="1:65" s="14" customFormat="1">
      <c r="B168" s="166"/>
      <c r="D168" s="158" t="s">
        <v>140</v>
      </c>
      <c r="E168" s="167" t="s">
        <v>1</v>
      </c>
      <c r="F168" s="168" t="s">
        <v>164</v>
      </c>
      <c r="H168" s="169">
        <v>647.99300000000005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140</v>
      </c>
      <c r="AU168" s="167" t="s">
        <v>86</v>
      </c>
      <c r="AV168" s="14" t="s">
        <v>138</v>
      </c>
      <c r="AW168" s="14" t="s">
        <v>33</v>
      </c>
      <c r="AX168" s="14" t="s">
        <v>82</v>
      </c>
      <c r="AY168" s="167" t="s">
        <v>130</v>
      </c>
    </row>
    <row r="169" spans="1:65" s="2" customFormat="1" ht="44.25" customHeight="1">
      <c r="A169" s="31"/>
      <c r="B169" s="143"/>
      <c r="C169" s="144" t="s">
        <v>193</v>
      </c>
      <c r="D169" s="144" t="s">
        <v>133</v>
      </c>
      <c r="E169" s="145" t="s">
        <v>194</v>
      </c>
      <c r="F169" s="146" t="s">
        <v>195</v>
      </c>
      <c r="G169" s="147" t="s">
        <v>144</v>
      </c>
      <c r="H169" s="148">
        <v>3.31</v>
      </c>
      <c r="I169" s="149"/>
      <c r="J169" s="150">
        <f>ROUND(I169*H169,2)</f>
        <v>0</v>
      </c>
      <c r="K169" s="146" t="s">
        <v>137</v>
      </c>
      <c r="L169" s="32"/>
      <c r="M169" s="151" t="s">
        <v>1</v>
      </c>
      <c r="N169" s="152" t="s">
        <v>43</v>
      </c>
      <c r="O169" s="57"/>
      <c r="P169" s="153">
        <f>O169*H169</f>
        <v>0</v>
      </c>
      <c r="Q169" s="153">
        <v>0</v>
      </c>
      <c r="R169" s="153">
        <f>Q169*H169</f>
        <v>0</v>
      </c>
      <c r="S169" s="153">
        <v>4.8000000000000001E-2</v>
      </c>
      <c r="T169" s="154">
        <f>S169*H169</f>
        <v>0.15887999999999999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5" t="s">
        <v>138</v>
      </c>
      <c r="AT169" s="155" t="s">
        <v>133</v>
      </c>
      <c r="AU169" s="155" t="s">
        <v>86</v>
      </c>
      <c r="AY169" s="16" t="s">
        <v>130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6" t="s">
        <v>86</v>
      </c>
      <c r="BK169" s="156">
        <f>ROUND(I169*H169,2)</f>
        <v>0</v>
      </c>
      <c r="BL169" s="16" t="s">
        <v>138</v>
      </c>
      <c r="BM169" s="155" t="s">
        <v>196</v>
      </c>
    </row>
    <row r="170" spans="1:65" s="13" customFormat="1">
      <c r="B170" s="157"/>
      <c r="D170" s="158" t="s">
        <v>140</v>
      </c>
      <c r="E170" s="159" t="s">
        <v>1</v>
      </c>
      <c r="F170" s="160" t="s">
        <v>197</v>
      </c>
      <c r="H170" s="161">
        <v>3.31</v>
      </c>
      <c r="I170" s="162"/>
      <c r="L170" s="157"/>
      <c r="M170" s="163"/>
      <c r="N170" s="164"/>
      <c r="O170" s="164"/>
      <c r="P170" s="164"/>
      <c r="Q170" s="164"/>
      <c r="R170" s="164"/>
      <c r="S170" s="164"/>
      <c r="T170" s="165"/>
      <c r="AT170" s="159" t="s">
        <v>140</v>
      </c>
      <c r="AU170" s="159" t="s">
        <v>86</v>
      </c>
      <c r="AV170" s="13" t="s">
        <v>86</v>
      </c>
      <c r="AW170" s="13" t="s">
        <v>33</v>
      </c>
      <c r="AX170" s="13" t="s">
        <v>82</v>
      </c>
      <c r="AY170" s="159" t="s">
        <v>130</v>
      </c>
    </row>
    <row r="171" spans="1:65" s="2" customFormat="1" ht="44.25" customHeight="1">
      <c r="A171" s="31"/>
      <c r="B171" s="143"/>
      <c r="C171" s="144" t="s">
        <v>198</v>
      </c>
      <c r="D171" s="144" t="s">
        <v>133</v>
      </c>
      <c r="E171" s="145" t="s">
        <v>199</v>
      </c>
      <c r="F171" s="146" t="s">
        <v>200</v>
      </c>
      <c r="G171" s="147" t="s">
        <v>144</v>
      </c>
      <c r="H171" s="148">
        <v>11.475</v>
      </c>
      <c r="I171" s="149"/>
      <c r="J171" s="150">
        <f>ROUND(I171*H171,2)</f>
        <v>0</v>
      </c>
      <c r="K171" s="146" t="s">
        <v>137</v>
      </c>
      <c r="L171" s="32"/>
      <c r="M171" s="151" t="s">
        <v>1</v>
      </c>
      <c r="N171" s="152" t="s">
        <v>43</v>
      </c>
      <c r="O171" s="57"/>
      <c r="P171" s="153">
        <f>O171*H171</f>
        <v>0</v>
      </c>
      <c r="Q171" s="153">
        <v>0</v>
      </c>
      <c r="R171" s="153">
        <f>Q171*H171</f>
        <v>0</v>
      </c>
      <c r="S171" s="153">
        <v>3.7999999999999999E-2</v>
      </c>
      <c r="T171" s="154">
        <f>S171*H171</f>
        <v>0.43604999999999999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5" t="s">
        <v>138</v>
      </c>
      <c r="AT171" s="155" t="s">
        <v>133</v>
      </c>
      <c r="AU171" s="155" t="s">
        <v>86</v>
      </c>
      <c r="AY171" s="16" t="s">
        <v>130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6" t="s">
        <v>86</v>
      </c>
      <c r="BK171" s="156">
        <f>ROUND(I171*H171,2)</f>
        <v>0</v>
      </c>
      <c r="BL171" s="16" t="s">
        <v>138</v>
      </c>
      <c r="BM171" s="155" t="s">
        <v>201</v>
      </c>
    </row>
    <row r="172" spans="1:65" s="13" customFormat="1">
      <c r="B172" s="157"/>
      <c r="D172" s="158" t="s">
        <v>140</v>
      </c>
      <c r="E172" s="159" t="s">
        <v>1</v>
      </c>
      <c r="F172" s="160" t="s">
        <v>202</v>
      </c>
      <c r="H172" s="161">
        <v>11.475</v>
      </c>
      <c r="I172" s="162"/>
      <c r="L172" s="157"/>
      <c r="M172" s="163"/>
      <c r="N172" s="164"/>
      <c r="O172" s="164"/>
      <c r="P172" s="164"/>
      <c r="Q172" s="164"/>
      <c r="R172" s="164"/>
      <c r="S172" s="164"/>
      <c r="T172" s="165"/>
      <c r="AT172" s="159" t="s">
        <v>140</v>
      </c>
      <c r="AU172" s="159" t="s">
        <v>86</v>
      </c>
      <c r="AV172" s="13" t="s">
        <v>86</v>
      </c>
      <c r="AW172" s="13" t="s">
        <v>33</v>
      </c>
      <c r="AX172" s="13" t="s">
        <v>82</v>
      </c>
      <c r="AY172" s="159" t="s">
        <v>130</v>
      </c>
    </row>
    <row r="173" spans="1:65" s="2" customFormat="1" ht="44.25" customHeight="1">
      <c r="A173" s="31"/>
      <c r="B173" s="143"/>
      <c r="C173" s="144" t="s">
        <v>203</v>
      </c>
      <c r="D173" s="144" t="s">
        <v>133</v>
      </c>
      <c r="E173" s="145" t="s">
        <v>204</v>
      </c>
      <c r="F173" s="146" t="s">
        <v>205</v>
      </c>
      <c r="G173" s="147" t="s">
        <v>144</v>
      </c>
      <c r="H173" s="148">
        <v>33.6</v>
      </c>
      <c r="I173" s="149"/>
      <c r="J173" s="150">
        <f>ROUND(I173*H173,2)</f>
        <v>0</v>
      </c>
      <c r="K173" s="146" t="s">
        <v>137</v>
      </c>
      <c r="L173" s="32"/>
      <c r="M173" s="151" t="s">
        <v>1</v>
      </c>
      <c r="N173" s="152" t="s">
        <v>43</v>
      </c>
      <c r="O173" s="57"/>
      <c r="P173" s="153">
        <f>O173*H173</f>
        <v>0</v>
      </c>
      <c r="Q173" s="153">
        <v>0</v>
      </c>
      <c r="R173" s="153">
        <f>Q173*H173</f>
        <v>0</v>
      </c>
      <c r="S173" s="153">
        <v>3.4000000000000002E-2</v>
      </c>
      <c r="T173" s="154">
        <f>S173*H173</f>
        <v>1.1424000000000001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5" t="s">
        <v>138</v>
      </c>
      <c r="AT173" s="155" t="s">
        <v>133</v>
      </c>
      <c r="AU173" s="155" t="s">
        <v>86</v>
      </c>
      <c r="AY173" s="16" t="s">
        <v>130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6" t="s">
        <v>86</v>
      </c>
      <c r="BK173" s="156">
        <f>ROUND(I173*H173,2)</f>
        <v>0</v>
      </c>
      <c r="BL173" s="16" t="s">
        <v>138</v>
      </c>
      <c r="BM173" s="155" t="s">
        <v>206</v>
      </c>
    </row>
    <row r="174" spans="1:65" s="13" customFormat="1">
      <c r="B174" s="157"/>
      <c r="D174" s="158" t="s">
        <v>140</v>
      </c>
      <c r="E174" s="159" t="s">
        <v>1</v>
      </c>
      <c r="F174" s="160" t="s">
        <v>207</v>
      </c>
      <c r="H174" s="161">
        <v>33.6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140</v>
      </c>
      <c r="AU174" s="159" t="s">
        <v>86</v>
      </c>
      <c r="AV174" s="13" t="s">
        <v>86</v>
      </c>
      <c r="AW174" s="13" t="s">
        <v>33</v>
      </c>
      <c r="AX174" s="13" t="s">
        <v>82</v>
      </c>
      <c r="AY174" s="159" t="s">
        <v>130</v>
      </c>
    </row>
    <row r="175" spans="1:65" s="12" customFormat="1" ht="22.9" customHeight="1">
      <c r="B175" s="130"/>
      <c r="D175" s="131" t="s">
        <v>76</v>
      </c>
      <c r="E175" s="141" t="s">
        <v>208</v>
      </c>
      <c r="F175" s="141" t="s">
        <v>209</v>
      </c>
      <c r="I175" s="133"/>
      <c r="J175" s="142">
        <f>BK175</f>
        <v>0</v>
      </c>
      <c r="L175" s="130"/>
      <c r="M175" s="135"/>
      <c r="N175" s="136"/>
      <c r="O175" s="136"/>
      <c r="P175" s="137">
        <f>SUM(P176:P182)</f>
        <v>0</v>
      </c>
      <c r="Q175" s="136"/>
      <c r="R175" s="137">
        <f>SUM(R176:R182)</f>
        <v>0</v>
      </c>
      <c r="S175" s="136"/>
      <c r="T175" s="138">
        <f>SUM(T176:T182)</f>
        <v>0</v>
      </c>
      <c r="AR175" s="131" t="s">
        <v>82</v>
      </c>
      <c r="AT175" s="139" t="s">
        <v>76</v>
      </c>
      <c r="AU175" s="139" t="s">
        <v>82</v>
      </c>
      <c r="AY175" s="131" t="s">
        <v>130</v>
      </c>
      <c r="BK175" s="140">
        <f>SUM(BK176:BK182)</f>
        <v>0</v>
      </c>
    </row>
    <row r="176" spans="1:65" s="2" customFormat="1" ht="44.25" customHeight="1">
      <c r="A176" s="31"/>
      <c r="B176" s="143"/>
      <c r="C176" s="144" t="s">
        <v>210</v>
      </c>
      <c r="D176" s="144" t="s">
        <v>133</v>
      </c>
      <c r="E176" s="145" t="s">
        <v>211</v>
      </c>
      <c r="F176" s="146" t="s">
        <v>212</v>
      </c>
      <c r="G176" s="147" t="s">
        <v>213</v>
      </c>
      <c r="H176" s="148">
        <v>6.6790000000000003</v>
      </c>
      <c r="I176" s="149"/>
      <c r="J176" s="150">
        <f>ROUND(I176*H176,2)</f>
        <v>0</v>
      </c>
      <c r="K176" s="146" t="s">
        <v>137</v>
      </c>
      <c r="L176" s="32"/>
      <c r="M176" s="151" t="s">
        <v>1</v>
      </c>
      <c r="N176" s="152" t="s">
        <v>43</v>
      </c>
      <c r="O176" s="57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5" t="s">
        <v>138</v>
      </c>
      <c r="AT176" s="155" t="s">
        <v>133</v>
      </c>
      <c r="AU176" s="155" t="s">
        <v>86</v>
      </c>
      <c r="AY176" s="16" t="s">
        <v>130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6" t="s">
        <v>86</v>
      </c>
      <c r="BK176" s="156">
        <f>ROUND(I176*H176,2)</f>
        <v>0</v>
      </c>
      <c r="BL176" s="16" t="s">
        <v>138</v>
      </c>
      <c r="BM176" s="155" t="s">
        <v>214</v>
      </c>
    </row>
    <row r="177" spans="1:65" s="2" customFormat="1" ht="44.25" customHeight="1">
      <c r="A177" s="31"/>
      <c r="B177" s="143"/>
      <c r="C177" s="144" t="s">
        <v>8</v>
      </c>
      <c r="D177" s="144" t="s">
        <v>133</v>
      </c>
      <c r="E177" s="145" t="s">
        <v>215</v>
      </c>
      <c r="F177" s="146" t="s">
        <v>216</v>
      </c>
      <c r="G177" s="147" t="s">
        <v>213</v>
      </c>
      <c r="H177" s="148">
        <v>6.6790000000000003</v>
      </c>
      <c r="I177" s="149"/>
      <c r="J177" s="150">
        <f>ROUND(I177*H177,2)</f>
        <v>0</v>
      </c>
      <c r="K177" s="146" t="s">
        <v>137</v>
      </c>
      <c r="L177" s="32"/>
      <c r="M177" s="151" t="s">
        <v>1</v>
      </c>
      <c r="N177" s="152" t="s">
        <v>43</v>
      </c>
      <c r="O177" s="57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5" t="s">
        <v>138</v>
      </c>
      <c r="AT177" s="155" t="s">
        <v>133</v>
      </c>
      <c r="AU177" s="155" t="s">
        <v>86</v>
      </c>
      <c r="AY177" s="16" t="s">
        <v>130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6" t="s">
        <v>86</v>
      </c>
      <c r="BK177" s="156">
        <f>ROUND(I177*H177,2)</f>
        <v>0</v>
      </c>
      <c r="BL177" s="16" t="s">
        <v>138</v>
      </c>
      <c r="BM177" s="155" t="s">
        <v>217</v>
      </c>
    </row>
    <row r="178" spans="1:65" s="2" customFormat="1" ht="33" customHeight="1">
      <c r="A178" s="31"/>
      <c r="B178" s="143"/>
      <c r="C178" s="144" t="s">
        <v>218</v>
      </c>
      <c r="D178" s="144" t="s">
        <v>133</v>
      </c>
      <c r="E178" s="145" t="s">
        <v>219</v>
      </c>
      <c r="F178" s="146" t="s">
        <v>220</v>
      </c>
      <c r="G178" s="147" t="s">
        <v>213</v>
      </c>
      <c r="H178" s="148">
        <v>6.6790000000000003</v>
      </c>
      <c r="I178" s="149"/>
      <c r="J178" s="150">
        <f>ROUND(I178*H178,2)</f>
        <v>0</v>
      </c>
      <c r="K178" s="146" t="s">
        <v>137</v>
      </c>
      <c r="L178" s="32"/>
      <c r="M178" s="151" t="s">
        <v>1</v>
      </c>
      <c r="N178" s="152" t="s">
        <v>43</v>
      </c>
      <c r="O178" s="57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5" t="s">
        <v>138</v>
      </c>
      <c r="AT178" s="155" t="s">
        <v>133</v>
      </c>
      <c r="AU178" s="155" t="s">
        <v>86</v>
      </c>
      <c r="AY178" s="16" t="s">
        <v>130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6" t="s">
        <v>86</v>
      </c>
      <c r="BK178" s="156">
        <f>ROUND(I178*H178,2)</f>
        <v>0</v>
      </c>
      <c r="BL178" s="16" t="s">
        <v>138</v>
      </c>
      <c r="BM178" s="155" t="s">
        <v>221</v>
      </c>
    </row>
    <row r="179" spans="1:65" s="2" customFormat="1" ht="44.25" customHeight="1">
      <c r="A179" s="31"/>
      <c r="B179" s="143"/>
      <c r="C179" s="144" t="s">
        <v>222</v>
      </c>
      <c r="D179" s="144" t="s">
        <v>133</v>
      </c>
      <c r="E179" s="145" t="s">
        <v>223</v>
      </c>
      <c r="F179" s="146" t="s">
        <v>224</v>
      </c>
      <c r="G179" s="147" t="s">
        <v>213</v>
      </c>
      <c r="H179" s="148">
        <v>126.901</v>
      </c>
      <c r="I179" s="149"/>
      <c r="J179" s="150">
        <f>ROUND(I179*H179,2)</f>
        <v>0</v>
      </c>
      <c r="K179" s="146" t="s">
        <v>137</v>
      </c>
      <c r="L179" s="32"/>
      <c r="M179" s="151" t="s">
        <v>1</v>
      </c>
      <c r="N179" s="152" t="s">
        <v>43</v>
      </c>
      <c r="O179" s="57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5" t="s">
        <v>138</v>
      </c>
      <c r="AT179" s="155" t="s">
        <v>133</v>
      </c>
      <c r="AU179" s="155" t="s">
        <v>86</v>
      </c>
      <c r="AY179" s="16" t="s">
        <v>130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6" t="s">
        <v>86</v>
      </c>
      <c r="BK179" s="156">
        <f>ROUND(I179*H179,2)</f>
        <v>0</v>
      </c>
      <c r="BL179" s="16" t="s">
        <v>138</v>
      </c>
      <c r="BM179" s="155" t="s">
        <v>225</v>
      </c>
    </row>
    <row r="180" spans="1:65" s="13" customFormat="1">
      <c r="B180" s="157"/>
      <c r="D180" s="158" t="s">
        <v>140</v>
      </c>
      <c r="E180" s="159" t="s">
        <v>1</v>
      </c>
      <c r="F180" s="160" t="s">
        <v>226</v>
      </c>
      <c r="H180" s="161">
        <v>126.901</v>
      </c>
      <c r="I180" s="162"/>
      <c r="L180" s="157"/>
      <c r="M180" s="163"/>
      <c r="N180" s="164"/>
      <c r="O180" s="164"/>
      <c r="P180" s="164"/>
      <c r="Q180" s="164"/>
      <c r="R180" s="164"/>
      <c r="S180" s="164"/>
      <c r="T180" s="165"/>
      <c r="AT180" s="159" t="s">
        <v>140</v>
      </c>
      <c r="AU180" s="159" t="s">
        <v>86</v>
      </c>
      <c r="AV180" s="13" t="s">
        <v>86</v>
      </c>
      <c r="AW180" s="13" t="s">
        <v>33</v>
      </c>
      <c r="AX180" s="13" t="s">
        <v>82</v>
      </c>
      <c r="AY180" s="159" t="s">
        <v>130</v>
      </c>
    </row>
    <row r="181" spans="1:65" s="2" customFormat="1" ht="44.25" customHeight="1">
      <c r="A181" s="31"/>
      <c r="B181" s="143"/>
      <c r="C181" s="144" t="s">
        <v>227</v>
      </c>
      <c r="D181" s="144" t="s">
        <v>133</v>
      </c>
      <c r="E181" s="145" t="s">
        <v>228</v>
      </c>
      <c r="F181" s="146" t="s">
        <v>229</v>
      </c>
      <c r="G181" s="147" t="s">
        <v>213</v>
      </c>
      <c r="H181" s="148">
        <v>6.6790000000000003</v>
      </c>
      <c r="I181" s="149"/>
      <c r="J181" s="150">
        <f>ROUND(I181*H181,2)</f>
        <v>0</v>
      </c>
      <c r="K181" s="146" t="s">
        <v>137</v>
      </c>
      <c r="L181" s="32"/>
      <c r="M181" s="151" t="s">
        <v>1</v>
      </c>
      <c r="N181" s="152" t="s">
        <v>43</v>
      </c>
      <c r="O181" s="57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5" t="s">
        <v>138</v>
      </c>
      <c r="AT181" s="155" t="s">
        <v>133</v>
      </c>
      <c r="AU181" s="155" t="s">
        <v>86</v>
      </c>
      <c r="AY181" s="16" t="s">
        <v>130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6" t="s">
        <v>86</v>
      </c>
      <c r="BK181" s="156">
        <f>ROUND(I181*H181,2)</f>
        <v>0</v>
      </c>
      <c r="BL181" s="16" t="s">
        <v>138</v>
      </c>
      <c r="BM181" s="155" t="s">
        <v>230</v>
      </c>
    </row>
    <row r="182" spans="1:65" s="13" customFormat="1">
      <c r="B182" s="157"/>
      <c r="D182" s="158" t="s">
        <v>140</v>
      </c>
      <c r="E182" s="159" t="s">
        <v>1</v>
      </c>
      <c r="F182" s="160" t="s">
        <v>231</v>
      </c>
      <c r="H182" s="161">
        <v>6.6790000000000003</v>
      </c>
      <c r="I182" s="162"/>
      <c r="L182" s="157"/>
      <c r="M182" s="163"/>
      <c r="N182" s="164"/>
      <c r="O182" s="164"/>
      <c r="P182" s="164"/>
      <c r="Q182" s="164"/>
      <c r="R182" s="164"/>
      <c r="S182" s="164"/>
      <c r="T182" s="165"/>
      <c r="AT182" s="159" t="s">
        <v>140</v>
      </c>
      <c r="AU182" s="159" t="s">
        <v>86</v>
      </c>
      <c r="AV182" s="13" t="s">
        <v>86</v>
      </c>
      <c r="AW182" s="13" t="s">
        <v>33</v>
      </c>
      <c r="AX182" s="13" t="s">
        <v>82</v>
      </c>
      <c r="AY182" s="159" t="s">
        <v>130</v>
      </c>
    </row>
    <row r="183" spans="1:65" s="12" customFormat="1" ht="22.9" customHeight="1">
      <c r="B183" s="130"/>
      <c r="D183" s="131" t="s">
        <v>76</v>
      </c>
      <c r="E183" s="141" t="s">
        <v>232</v>
      </c>
      <c r="F183" s="141" t="s">
        <v>233</v>
      </c>
      <c r="I183" s="133"/>
      <c r="J183" s="142">
        <f>BK183</f>
        <v>0</v>
      </c>
      <c r="L183" s="130"/>
      <c r="M183" s="135"/>
      <c r="N183" s="136"/>
      <c r="O183" s="136"/>
      <c r="P183" s="137">
        <f>P184</f>
        <v>0</v>
      </c>
      <c r="Q183" s="136"/>
      <c r="R183" s="137">
        <f>R184</f>
        <v>0</v>
      </c>
      <c r="S183" s="136"/>
      <c r="T183" s="138">
        <f>T184</f>
        <v>0</v>
      </c>
      <c r="AR183" s="131" t="s">
        <v>82</v>
      </c>
      <c r="AT183" s="139" t="s">
        <v>76</v>
      </c>
      <c r="AU183" s="139" t="s">
        <v>82</v>
      </c>
      <c r="AY183" s="131" t="s">
        <v>130</v>
      </c>
      <c r="BK183" s="140">
        <f>BK184</f>
        <v>0</v>
      </c>
    </row>
    <row r="184" spans="1:65" s="2" customFormat="1" ht="55.5" customHeight="1">
      <c r="A184" s="31"/>
      <c r="B184" s="143"/>
      <c r="C184" s="144" t="s">
        <v>234</v>
      </c>
      <c r="D184" s="144" t="s">
        <v>133</v>
      </c>
      <c r="E184" s="145" t="s">
        <v>235</v>
      </c>
      <c r="F184" s="146" t="s">
        <v>236</v>
      </c>
      <c r="G184" s="147" t="s">
        <v>213</v>
      </c>
      <c r="H184" s="148">
        <v>12.443</v>
      </c>
      <c r="I184" s="149"/>
      <c r="J184" s="150">
        <f>ROUND(I184*H184,2)</f>
        <v>0</v>
      </c>
      <c r="K184" s="146" t="s">
        <v>137</v>
      </c>
      <c r="L184" s="32"/>
      <c r="M184" s="151" t="s">
        <v>1</v>
      </c>
      <c r="N184" s="152" t="s">
        <v>43</v>
      </c>
      <c r="O184" s="57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5" t="s">
        <v>138</v>
      </c>
      <c r="AT184" s="155" t="s">
        <v>133</v>
      </c>
      <c r="AU184" s="155" t="s">
        <v>86</v>
      </c>
      <c r="AY184" s="16" t="s">
        <v>130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6" t="s">
        <v>86</v>
      </c>
      <c r="BK184" s="156">
        <f>ROUND(I184*H184,2)</f>
        <v>0</v>
      </c>
      <c r="BL184" s="16" t="s">
        <v>138</v>
      </c>
      <c r="BM184" s="155" t="s">
        <v>237</v>
      </c>
    </row>
    <row r="185" spans="1:65" s="12" customFormat="1" ht="25.9" customHeight="1">
      <c r="B185" s="130"/>
      <c r="D185" s="131" t="s">
        <v>76</v>
      </c>
      <c r="E185" s="132" t="s">
        <v>238</v>
      </c>
      <c r="F185" s="132" t="s">
        <v>239</v>
      </c>
      <c r="I185" s="133"/>
      <c r="J185" s="134">
        <f>BK185</f>
        <v>0</v>
      </c>
      <c r="L185" s="130"/>
      <c r="M185" s="135"/>
      <c r="N185" s="136"/>
      <c r="O185" s="136"/>
      <c r="P185" s="137">
        <f>P186+P201+P206+P213+P250+P264+P268+P288</f>
        <v>0</v>
      </c>
      <c r="Q185" s="136"/>
      <c r="R185" s="137">
        <f>R186+R201+R206+R213+R250+R264+R268+R288</f>
        <v>5.6625641299999998</v>
      </c>
      <c r="S185" s="136"/>
      <c r="T185" s="138">
        <f>T186+T201+T206+T213+T250+T264+T268+T288</f>
        <v>4.9416243400000006</v>
      </c>
      <c r="AR185" s="131" t="s">
        <v>86</v>
      </c>
      <c r="AT185" s="139" t="s">
        <v>76</v>
      </c>
      <c r="AU185" s="139" t="s">
        <v>77</v>
      </c>
      <c r="AY185" s="131" t="s">
        <v>130</v>
      </c>
      <c r="BK185" s="140">
        <f>BK186+BK201+BK206+BK213+BK250+BK264+BK268+BK288</f>
        <v>0</v>
      </c>
    </row>
    <row r="186" spans="1:65" s="12" customFormat="1" ht="22.9" customHeight="1">
      <c r="B186" s="130"/>
      <c r="D186" s="131" t="s">
        <v>76</v>
      </c>
      <c r="E186" s="141" t="s">
        <v>240</v>
      </c>
      <c r="F186" s="141" t="s">
        <v>241</v>
      </c>
      <c r="I186" s="133"/>
      <c r="J186" s="142">
        <f>BK186</f>
        <v>0</v>
      </c>
      <c r="L186" s="130"/>
      <c r="M186" s="135"/>
      <c r="N186" s="136"/>
      <c r="O186" s="136"/>
      <c r="P186" s="137">
        <f>SUM(P187:P200)</f>
        <v>0</v>
      </c>
      <c r="Q186" s="136"/>
      <c r="R186" s="137">
        <f>SUM(R187:R200)</f>
        <v>0.52329793999999996</v>
      </c>
      <c r="S186" s="136"/>
      <c r="T186" s="138">
        <f>SUM(T187:T200)</f>
        <v>0.39600000000000002</v>
      </c>
      <c r="AR186" s="131" t="s">
        <v>86</v>
      </c>
      <c r="AT186" s="139" t="s">
        <v>76</v>
      </c>
      <c r="AU186" s="139" t="s">
        <v>82</v>
      </c>
      <c r="AY186" s="131" t="s">
        <v>130</v>
      </c>
      <c r="BK186" s="140">
        <f>SUM(BK187:BK200)</f>
        <v>0</v>
      </c>
    </row>
    <row r="187" spans="1:65" s="2" customFormat="1" ht="44.25" customHeight="1">
      <c r="A187" s="31"/>
      <c r="B187" s="143"/>
      <c r="C187" s="144" t="s">
        <v>242</v>
      </c>
      <c r="D187" s="144" t="s">
        <v>133</v>
      </c>
      <c r="E187" s="145" t="s">
        <v>243</v>
      </c>
      <c r="F187" s="146" t="s">
        <v>244</v>
      </c>
      <c r="G187" s="147" t="s">
        <v>136</v>
      </c>
      <c r="H187" s="148">
        <v>22</v>
      </c>
      <c r="I187" s="149"/>
      <c r="J187" s="150">
        <f>ROUND(I187*H187,2)</f>
        <v>0</v>
      </c>
      <c r="K187" s="146" t="s">
        <v>137</v>
      </c>
      <c r="L187" s="32"/>
      <c r="M187" s="151" t="s">
        <v>1</v>
      </c>
      <c r="N187" s="152" t="s">
        <v>43</v>
      </c>
      <c r="O187" s="57"/>
      <c r="P187" s="153">
        <f>O187*H187</f>
        <v>0</v>
      </c>
      <c r="Q187" s="153">
        <v>0</v>
      </c>
      <c r="R187" s="153">
        <f>Q187*H187</f>
        <v>0</v>
      </c>
      <c r="S187" s="153">
        <v>6.0000000000000001E-3</v>
      </c>
      <c r="T187" s="154">
        <f>S187*H187</f>
        <v>0.13200000000000001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5" t="s">
        <v>218</v>
      </c>
      <c r="AT187" s="155" t="s">
        <v>133</v>
      </c>
      <c r="AU187" s="155" t="s">
        <v>86</v>
      </c>
      <c r="AY187" s="16" t="s">
        <v>130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6" t="s">
        <v>86</v>
      </c>
      <c r="BK187" s="156">
        <f>ROUND(I187*H187,2)</f>
        <v>0</v>
      </c>
      <c r="BL187" s="16" t="s">
        <v>218</v>
      </c>
      <c r="BM187" s="155" t="s">
        <v>245</v>
      </c>
    </row>
    <row r="188" spans="1:65" s="13" customFormat="1">
      <c r="B188" s="157"/>
      <c r="D188" s="158" t="s">
        <v>140</v>
      </c>
      <c r="E188" s="159" t="s">
        <v>1</v>
      </c>
      <c r="F188" s="160" t="s">
        <v>246</v>
      </c>
      <c r="H188" s="161">
        <v>22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140</v>
      </c>
      <c r="AU188" s="159" t="s">
        <v>86</v>
      </c>
      <c r="AV188" s="13" t="s">
        <v>86</v>
      </c>
      <c r="AW188" s="13" t="s">
        <v>33</v>
      </c>
      <c r="AX188" s="13" t="s">
        <v>82</v>
      </c>
      <c r="AY188" s="159" t="s">
        <v>130</v>
      </c>
    </row>
    <row r="189" spans="1:65" s="2" customFormat="1" ht="44.25" customHeight="1">
      <c r="A189" s="31"/>
      <c r="B189" s="143"/>
      <c r="C189" s="144" t="s">
        <v>7</v>
      </c>
      <c r="D189" s="144" t="s">
        <v>133</v>
      </c>
      <c r="E189" s="145" t="s">
        <v>247</v>
      </c>
      <c r="F189" s="146" t="s">
        <v>248</v>
      </c>
      <c r="G189" s="147" t="s">
        <v>136</v>
      </c>
      <c r="H189" s="148">
        <v>22</v>
      </c>
      <c r="I189" s="149"/>
      <c r="J189" s="150">
        <f>ROUND(I189*H189,2)</f>
        <v>0</v>
      </c>
      <c r="K189" s="146" t="s">
        <v>137</v>
      </c>
      <c r="L189" s="32"/>
      <c r="M189" s="151" t="s">
        <v>1</v>
      </c>
      <c r="N189" s="152" t="s">
        <v>43</v>
      </c>
      <c r="O189" s="57"/>
      <c r="P189" s="153">
        <f>O189*H189</f>
        <v>0</v>
      </c>
      <c r="Q189" s="153">
        <v>0</v>
      </c>
      <c r="R189" s="153">
        <f>Q189*H189</f>
        <v>0</v>
      </c>
      <c r="S189" s="153">
        <v>1.2E-2</v>
      </c>
      <c r="T189" s="154">
        <f>S189*H189</f>
        <v>0.26400000000000001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5" t="s">
        <v>218</v>
      </c>
      <c r="AT189" s="155" t="s">
        <v>133</v>
      </c>
      <c r="AU189" s="155" t="s">
        <v>86</v>
      </c>
      <c r="AY189" s="16" t="s">
        <v>130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6" t="s">
        <v>86</v>
      </c>
      <c r="BK189" s="156">
        <f>ROUND(I189*H189,2)</f>
        <v>0</v>
      </c>
      <c r="BL189" s="16" t="s">
        <v>218</v>
      </c>
      <c r="BM189" s="155" t="s">
        <v>249</v>
      </c>
    </row>
    <row r="190" spans="1:65" s="13" customFormat="1">
      <c r="B190" s="157"/>
      <c r="D190" s="158" t="s">
        <v>140</v>
      </c>
      <c r="E190" s="159" t="s">
        <v>1</v>
      </c>
      <c r="F190" s="160" t="s">
        <v>250</v>
      </c>
      <c r="H190" s="161">
        <v>22</v>
      </c>
      <c r="I190" s="162"/>
      <c r="L190" s="157"/>
      <c r="M190" s="163"/>
      <c r="N190" s="164"/>
      <c r="O190" s="164"/>
      <c r="P190" s="164"/>
      <c r="Q190" s="164"/>
      <c r="R190" s="164"/>
      <c r="S190" s="164"/>
      <c r="T190" s="165"/>
      <c r="AT190" s="159" t="s">
        <v>140</v>
      </c>
      <c r="AU190" s="159" t="s">
        <v>86</v>
      </c>
      <c r="AV190" s="13" t="s">
        <v>86</v>
      </c>
      <c r="AW190" s="13" t="s">
        <v>33</v>
      </c>
      <c r="AX190" s="13" t="s">
        <v>82</v>
      </c>
      <c r="AY190" s="159" t="s">
        <v>130</v>
      </c>
    </row>
    <row r="191" spans="1:65" s="2" customFormat="1" ht="49.15" customHeight="1">
      <c r="A191" s="31"/>
      <c r="B191" s="143"/>
      <c r="C191" s="144" t="s">
        <v>251</v>
      </c>
      <c r="D191" s="144" t="s">
        <v>133</v>
      </c>
      <c r="E191" s="145" t="s">
        <v>252</v>
      </c>
      <c r="F191" s="146" t="s">
        <v>253</v>
      </c>
      <c r="G191" s="147" t="s">
        <v>144</v>
      </c>
      <c r="H191" s="148">
        <v>20.856000000000002</v>
      </c>
      <c r="I191" s="149"/>
      <c r="J191" s="150">
        <f>ROUND(I191*H191,2)</f>
        <v>0</v>
      </c>
      <c r="K191" s="146" t="s">
        <v>137</v>
      </c>
      <c r="L191" s="32"/>
      <c r="M191" s="151" t="s">
        <v>1</v>
      </c>
      <c r="N191" s="152" t="s">
        <v>43</v>
      </c>
      <c r="O191" s="57"/>
      <c r="P191" s="153">
        <f>O191*H191</f>
        <v>0</v>
      </c>
      <c r="Q191" s="153">
        <v>2.487E-2</v>
      </c>
      <c r="R191" s="153">
        <f>Q191*H191</f>
        <v>0.51868871999999999</v>
      </c>
      <c r="S191" s="153">
        <v>0</v>
      </c>
      <c r="T191" s="154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5" t="s">
        <v>218</v>
      </c>
      <c r="AT191" s="155" t="s">
        <v>133</v>
      </c>
      <c r="AU191" s="155" t="s">
        <v>86</v>
      </c>
      <c r="AY191" s="16" t="s">
        <v>130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6" t="s">
        <v>86</v>
      </c>
      <c r="BK191" s="156">
        <f>ROUND(I191*H191,2)</f>
        <v>0</v>
      </c>
      <c r="BL191" s="16" t="s">
        <v>218</v>
      </c>
      <c r="BM191" s="155" t="s">
        <v>254</v>
      </c>
    </row>
    <row r="192" spans="1:65" s="13" customFormat="1">
      <c r="B192" s="157"/>
      <c r="D192" s="158" t="s">
        <v>140</v>
      </c>
      <c r="E192" s="159" t="s">
        <v>1</v>
      </c>
      <c r="F192" s="160" t="s">
        <v>255</v>
      </c>
      <c r="H192" s="161">
        <v>20.856000000000002</v>
      </c>
      <c r="I192" s="162"/>
      <c r="L192" s="157"/>
      <c r="M192" s="163"/>
      <c r="N192" s="164"/>
      <c r="O192" s="164"/>
      <c r="P192" s="164"/>
      <c r="Q192" s="164"/>
      <c r="R192" s="164"/>
      <c r="S192" s="164"/>
      <c r="T192" s="165"/>
      <c r="AT192" s="159" t="s">
        <v>140</v>
      </c>
      <c r="AU192" s="159" t="s">
        <v>86</v>
      </c>
      <c r="AV192" s="13" t="s">
        <v>86</v>
      </c>
      <c r="AW192" s="13" t="s">
        <v>33</v>
      </c>
      <c r="AX192" s="13" t="s">
        <v>82</v>
      </c>
      <c r="AY192" s="159" t="s">
        <v>130</v>
      </c>
    </row>
    <row r="193" spans="1:65" s="2" customFormat="1" ht="37.9" customHeight="1">
      <c r="A193" s="31"/>
      <c r="B193" s="143"/>
      <c r="C193" s="144" t="s">
        <v>256</v>
      </c>
      <c r="D193" s="144" t="s">
        <v>133</v>
      </c>
      <c r="E193" s="145" t="s">
        <v>257</v>
      </c>
      <c r="F193" s="146" t="s">
        <v>258</v>
      </c>
      <c r="G193" s="147" t="s">
        <v>144</v>
      </c>
      <c r="H193" s="148">
        <v>20.856000000000002</v>
      </c>
      <c r="I193" s="149"/>
      <c r="J193" s="150">
        <f>ROUND(I193*H193,2)</f>
        <v>0</v>
      </c>
      <c r="K193" s="146" t="s">
        <v>137</v>
      </c>
      <c r="L193" s="32"/>
      <c r="M193" s="151" t="s">
        <v>1</v>
      </c>
      <c r="N193" s="152" t="s">
        <v>43</v>
      </c>
      <c r="O193" s="57"/>
      <c r="P193" s="153">
        <f>O193*H193</f>
        <v>0</v>
      </c>
      <c r="Q193" s="153">
        <v>1E-4</v>
      </c>
      <c r="R193" s="153">
        <f>Q193*H193</f>
        <v>2.0856000000000004E-3</v>
      </c>
      <c r="S193" s="153">
        <v>0</v>
      </c>
      <c r="T193" s="154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5" t="s">
        <v>218</v>
      </c>
      <c r="AT193" s="155" t="s">
        <v>133</v>
      </c>
      <c r="AU193" s="155" t="s">
        <v>86</v>
      </c>
      <c r="AY193" s="16" t="s">
        <v>130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6" t="s">
        <v>86</v>
      </c>
      <c r="BK193" s="156">
        <f>ROUND(I193*H193,2)</f>
        <v>0</v>
      </c>
      <c r="BL193" s="16" t="s">
        <v>218</v>
      </c>
      <c r="BM193" s="155" t="s">
        <v>259</v>
      </c>
    </row>
    <row r="194" spans="1:65" s="13" customFormat="1">
      <c r="B194" s="157"/>
      <c r="D194" s="158" t="s">
        <v>140</v>
      </c>
      <c r="E194" s="159" t="s">
        <v>1</v>
      </c>
      <c r="F194" s="160" t="s">
        <v>260</v>
      </c>
      <c r="H194" s="161">
        <v>20.856000000000002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140</v>
      </c>
      <c r="AU194" s="159" t="s">
        <v>86</v>
      </c>
      <c r="AV194" s="13" t="s">
        <v>86</v>
      </c>
      <c r="AW194" s="13" t="s">
        <v>33</v>
      </c>
      <c r="AX194" s="13" t="s">
        <v>82</v>
      </c>
      <c r="AY194" s="159" t="s">
        <v>130</v>
      </c>
    </row>
    <row r="195" spans="1:65" s="2" customFormat="1" ht="44.25" customHeight="1">
      <c r="A195" s="31"/>
      <c r="B195" s="143"/>
      <c r="C195" s="144" t="s">
        <v>261</v>
      </c>
      <c r="D195" s="144" t="s">
        <v>133</v>
      </c>
      <c r="E195" s="145" t="s">
        <v>262</v>
      </c>
      <c r="F195" s="146" t="s">
        <v>263</v>
      </c>
      <c r="G195" s="147" t="s">
        <v>144</v>
      </c>
      <c r="H195" s="148">
        <v>20.856000000000002</v>
      </c>
      <c r="I195" s="149"/>
      <c r="J195" s="150">
        <f>ROUND(I195*H195,2)</f>
        <v>0</v>
      </c>
      <c r="K195" s="146" t="s">
        <v>137</v>
      </c>
      <c r="L195" s="32"/>
      <c r="M195" s="151" t="s">
        <v>1</v>
      </c>
      <c r="N195" s="152" t="s">
        <v>43</v>
      </c>
      <c r="O195" s="57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5" t="s">
        <v>218</v>
      </c>
      <c r="AT195" s="155" t="s">
        <v>133</v>
      </c>
      <c r="AU195" s="155" t="s">
        <v>86</v>
      </c>
      <c r="AY195" s="16" t="s">
        <v>130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6" t="s">
        <v>86</v>
      </c>
      <c r="BK195" s="156">
        <f>ROUND(I195*H195,2)</f>
        <v>0</v>
      </c>
      <c r="BL195" s="16" t="s">
        <v>218</v>
      </c>
      <c r="BM195" s="155" t="s">
        <v>264</v>
      </c>
    </row>
    <row r="196" spans="1:65" s="2" customFormat="1" ht="44.25" customHeight="1">
      <c r="A196" s="31"/>
      <c r="B196" s="143"/>
      <c r="C196" s="174" t="s">
        <v>265</v>
      </c>
      <c r="D196" s="174" t="s">
        <v>266</v>
      </c>
      <c r="E196" s="175" t="s">
        <v>267</v>
      </c>
      <c r="F196" s="176" t="s">
        <v>268</v>
      </c>
      <c r="G196" s="177" t="s">
        <v>144</v>
      </c>
      <c r="H196" s="178">
        <v>22.942</v>
      </c>
      <c r="I196" s="179"/>
      <c r="J196" s="180">
        <f>ROUND(I196*H196,2)</f>
        <v>0</v>
      </c>
      <c r="K196" s="176" t="s">
        <v>1</v>
      </c>
      <c r="L196" s="181"/>
      <c r="M196" s="182" t="s">
        <v>1</v>
      </c>
      <c r="N196" s="183" t="s">
        <v>43</v>
      </c>
      <c r="O196" s="57"/>
      <c r="P196" s="153">
        <f>O196*H196</f>
        <v>0</v>
      </c>
      <c r="Q196" s="153">
        <v>1.1E-4</v>
      </c>
      <c r="R196" s="153">
        <f>Q196*H196</f>
        <v>2.5236200000000003E-3</v>
      </c>
      <c r="S196" s="153">
        <v>0</v>
      </c>
      <c r="T196" s="154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5" t="s">
        <v>269</v>
      </c>
      <c r="AT196" s="155" t="s">
        <v>266</v>
      </c>
      <c r="AU196" s="155" t="s">
        <v>86</v>
      </c>
      <c r="AY196" s="16" t="s">
        <v>130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6" t="s">
        <v>86</v>
      </c>
      <c r="BK196" s="156">
        <f>ROUND(I196*H196,2)</f>
        <v>0</v>
      </c>
      <c r="BL196" s="16" t="s">
        <v>218</v>
      </c>
      <c r="BM196" s="155" t="s">
        <v>270</v>
      </c>
    </row>
    <row r="197" spans="1:65" s="13" customFormat="1">
      <c r="B197" s="157"/>
      <c r="D197" s="158" t="s">
        <v>140</v>
      </c>
      <c r="F197" s="160" t="s">
        <v>271</v>
      </c>
      <c r="H197" s="161">
        <v>22.942</v>
      </c>
      <c r="I197" s="162"/>
      <c r="L197" s="157"/>
      <c r="M197" s="163"/>
      <c r="N197" s="164"/>
      <c r="O197" s="164"/>
      <c r="P197" s="164"/>
      <c r="Q197" s="164"/>
      <c r="R197" s="164"/>
      <c r="S197" s="164"/>
      <c r="T197" s="165"/>
      <c r="AT197" s="159" t="s">
        <v>140</v>
      </c>
      <c r="AU197" s="159" t="s">
        <v>86</v>
      </c>
      <c r="AV197" s="13" t="s">
        <v>86</v>
      </c>
      <c r="AW197" s="13" t="s">
        <v>3</v>
      </c>
      <c r="AX197" s="13" t="s">
        <v>82</v>
      </c>
      <c r="AY197" s="159" t="s">
        <v>130</v>
      </c>
    </row>
    <row r="198" spans="1:65" s="2" customFormat="1" ht="24.2" customHeight="1">
      <c r="A198" s="31"/>
      <c r="B198" s="143"/>
      <c r="C198" s="144" t="s">
        <v>272</v>
      </c>
      <c r="D198" s="144" t="s">
        <v>133</v>
      </c>
      <c r="E198" s="145" t="s">
        <v>273</v>
      </c>
      <c r="F198" s="146" t="s">
        <v>274</v>
      </c>
      <c r="G198" s="147" t="s">
        <v>144</v>
      </c>
      <c r="H198" s="148">
        <v>20.856000000000002</v>
      </c>
      <c r="I198" s="149"/>
      <c r="J198" s="150">
        <f>ROUND(I198*H198,2)</f>
        <v>0</v>
      </c>
      <c r="K198" s="146" t="s">
        <v>137</v>
      </c>
      <c r="L198" s="32"/>
      <c r="M198" s="151" t="s">
        <v>1</v>
      </c>
      <c r="N198" s="152" t="s">
        <v>43</v>
      </c>
      <c r="O198" s="57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5" t="s">
        <v>218</v>
      </c>
      <c r="AT198" s="155" t="s">
        <v>133</v>
      </c>
      <c r="AU198" s="155" t="s">
        <v>86</v>
      </c>
      <c r="AY198" s="16" t="s">
        <v>130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6" t="s">
        <v>86</v>
      </c>
      <c r="BK198" s="156">
        <f>ROUND(I198*H198,2)</f>
        <v>0</v>
      </c>
      <c r="BL198" s="16" t="s">
        <v>218</v>
      </c>
      <c r="BM198" s="155" t="s">
        <v>275</v>
      </c>
    </row>
    <row r="199" spans="1:65" s="13" customFormat="1">
      <c r="B199" s="157"/>
      <c r="D199" s="158" t="s">
        <v>140</v>
      </c>
      <c r="E199" s="159" t="s">
        <v>1</v>
      </c>
      <c r="F199" s="160" t="s">
        <v>260</v>
      </c>
      <c r="H199" s="161">
        <v>20.856000000000002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140</v>
      </c>
      <c r="AU199" s="159" t="s">
        <v>86</v>
      </c>
      <c r="AV199" s="13" t="s">
        <v>86</v>
      </c>
      <c r="AW199" s="13" t="s">
        <v>33</v>
      </c>
      <c r="AX199" s="13" t="s">
        <v>82</v>
      </c>
      <c r="AY199" s="159" t="s">
        <v>130</v>
      </c>
    </row>
    <row r="200" spans="1:65" s="2" customFormat="1" ht="44.25" customHeight="1">
      <c r="A200" s="31"/>
      <c r="B200" s="143"/>
      <c r="C200" s="144" t="s">
        <v>276</v>
      </c>
      <c r="D200" s="144" t="s">
        <v>133</v>
      </c>
      <c r="E200" s="145" t="s">
        <v>277</v>
      </c>
      <c r="F200" s="146" t="s">
        <v>278</v>
      </c>
      <c r="G200" s="147" t="s">
        <v>213</v>
      </c>
      <c r="H200" s="148">
        <v>0.52300000000000002</v>
      </c>
      <c r="I200" s="149"/>
      <c r="J200" s="150">
        <f>ROUND(I200*H200,2)</f>
        <v>0</v>
      </c>
      <c r="K200" s="146" t="s">
        <v>137</v>
      </c>
      <c r="L200" s="32"/>
      <c r="M200" s="151" t="s">
        <v>1</v>
      </c>
      <c r="N200" s="152" t="s">
        <v>43</v>
      </c>
      <c r="O200" s="57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5" t="s">
        <v>218</v>
      </c>
      <c r="AT200" s="155" t="s">
        <v>133</v>
      </c>
      <c r="AU200" s="155" t="s">
        <v>86</v>
      </c>
      <c r="AY200" s="16" t="s">
        <v>130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6" t="s">
        <v>86</v>
      </c>
      <c r="BK200" s="156">
        <f>ROUND(I200*H200,2)</f>
        <v>0</v>
      </c>
      <c r="BL200" s="16" t="s">
        <v>218</v>
      </c>
      <c r="BM200" s="155" t="s">
        <v>279</v>
      </c>
    </row>
    <row r="201" spans="1:65" s="12" customFormat="1" ht="22.9" customHeight="1">
      <c r="B201" s="130"/>
      <c r="D201" s="131" t="s">
        <v>76</v>
      </c>
      <c r="E201" s="141" t="s">
        <v>280</v>
      </c>
      <c r="F201" s="141" t="s">
        <v>281</v>
      </c>
      <c r="I201" s="133"/>
      <c r="J201" s="142">
        <f>BK201</f>
        <v>0</v>
      </c>
      <c r="L201" s="130"/>
      <c r="M201" s="135"/>
      <c r="N201" s="136"/>
      <c r="O201" s="136"/>
      <c r="P201" s="137">
        <f>SUM(P202:P205)</f>
        <v>0</v>
      </c>
      <c r="Q201" s="136"/>
      <c r="R201" s="137">
        <f>SUM(R202:R205)</f>
        <v>9.5743999999999996E-2</v>
      </c>
      <c r="S201" s="136"/>
      <c r="T201" s="138">
        <f>SUM(T202:T205)</f>
        <v>4.5423999999999999E-2</v>
      </c>
      <c r="AR201" s="131" t="s">
        <v>86</v>
      </c>
      <c r="AT201" s="139" t="s">
        <v>76</v>
      </c>
      <c r="AU201" s="139" t="s">
        <v>82</v>
      </c>
      <c r="AY201" s="131" t="s">
        <v>130</v>
      </c>
      <c r="BK201" s="140">
        <f>SUM(BK202:BK205)</f>
        <v>0</v>
      </c>
    </row>
    <row r="202" spans="1:65" s="2" customFormat="1" ht="24.2" customHeight="1">
      <c r="A202" s="31"/>
      <c r="B202" s="143"/>
      <c r="C202" s="144" t="s">
        <v>282</v>
      </c>
      <c r="D202" s="144" t="s">
        <v>133</v>
      </c>
      <c r="E202" s="145" t="s">
        <v>283</v>
      </c>
      <c r="F202" s="146" t="s">
        <v>284</v>
      </c>
      <c r="G202" s="147" t="s">
        <v>285</v>
      </c>
      <c r="H202" s="148">
        <v>27.2</v>
      </c>
      <c r="I202" s="149"/>
      <c r="J202" s="150">
        <f>ROUND(I202*H202,2)</f>
        <v>0</v>
      </c>
      <c r="K202" s="146" t="s">
        <v>137</v>
      </c>
      <c r="L202" s="32"/>
      <c r="M202" s="151" t="s">
        <v>1</v>
      </c>
      <c r="N202" s="152" t="s">
        <v>43</v>
      </c>
      <c r="O202" s="57"/>
      <c r="P202" s="153">
        <f>O202*H202</f>
        <v>0</v>
      </c>
      <c r="Q202" s="153">
        <v>0</v>
      </c>
      <c r="R202" s="153">
        <f>Q202*H202</f>
        <v>0</v>
      </c>
      <c r="S202" s="153">
        <v>1.67E-3</v>
      </c>
      <c r="T202" s="154">
        <f>S202*H202</f>
        <v>4.5423999999999999E-2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5" t="s">
        <v>218</v>
      </c>
      <c r="AT202" s="155" t="s">
        <v>133</v>
      </c>
      <c r="AU202" s="155" t="s">
        <v>86</v>
      </c>
      <c r="AY202" s="16" t="s">
        <v>130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6" t="s">
        <v>86</v>
      </c>
      <c r="BK202" s="156">
        <f>ROUND(I202*H202,2)</f>
        <v>0</v>
      </c>
      <c r="BL202" s="16" t="s">
        <v>218</v>
      </c>
      <c r="BM202" s="155" t="s">
        <v>286</v>
      </c>
    </row>
    <row r="203" spans="1:65" s="13" customFormat="1">
      <c r="B203" s="157"/>
      <c r="D203" s="158" t="s">
        <v>140</v>
      </c>
      <c r="E203" s="159" t="s">
        <v>1</v>
      </c>
      <c r="F203" s="160" t="s">
        <v>287</v>
      </c>
      <c r="H203" s="161">
        <v>27.2</v>
      </c>
      <c r="I203" s="162"/>
      <c r="L203" s="157"/>
      <c r="M203" s="163"/>
      <c r="N203" s="164"/>
      <c r="O203" s="164"/>
      <c r="P203" s="164"/>
      <c r="Q203" s="164"/>
      <c r="R203" s="164"/>
      <c r="S203" s="164"/>
      <c r="T203" s="165"/>
      <c r="AT203" s="159" t="s">
        <v>140</v>
      </c>
      <c r="AU203" s="159" t="s">
        <v>86</v>
      </c>
      <c r="AV203" s="13" t="s">
        <v>86</v>
      </c>
      <c r="AW203" s="13" t="s">
        <v>33</v>
      </c>
      <c r="AX203" s="13" t="s">
        <v>82</v>
      </c>
      <c r="AY203" s="159" t="s">
        <v>130</v>
      </c>
    </row>
    <row r="204" spans="1:65" s="2" customFormat="1" ht="37.9" customHeight="1">
      <c r="A204" s="31"/>
      <c r="B204" s="143"/>
      <c r="C204" s="144" t="s">
        <v>288</v>
      </c>
      <c r="D204" s="144" t="s">
        <v>133</v>
      </c>
      <c r="E204" s="145" t="s">
        <v>289</v>
      </c>
      <c r="F204" s="146" t="s">
        <v>290</v>
      </c>
      <c r="G204" s="147" t="s">
        <v>285</v>
      </c>
      <c r="H204" s="148">
        <v>27.2</v>
      </c>
      <c r="I204" s="149"/>
      <c r="J204" s="150">
        <f>ROUND(I204*H204,2)</f>
        <v>0</v>
      </c>
      <c r="K204" s="146" t="s">
        <v>137</v>
      </c>
      <c r="L204" s="32"/>
      <c r="M204" s="151" t="s">
        <v>1</v>
      </c>
      <c r="N204" s="152" t="s">
        <v>43</v>
      </c>
      <c r="O204" s="57"/>
      <c r="P204" s="153">
        <f>O204*H204</f>
        <v>0</v>
      </c>
      <c r="Q204" s="153">
        <v>3.5200000000000001E-3</v>
      </c>
      <c r="R204" s="153">
        <f>Q204*H204</f>
        <v>9.5743999999999996E-2</v>
      </c>
      <c r="S204" s="153">
        <v>0</v>
      </c>
      <c r="T204" s="15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5" t="s">
        <v>218</v>
      </c>
      <c r="AT204" s="155" t="s">
        <v>133</v>
      </c>
      <c r="AU204" s="155" t="s">
        <v>86</v>
      </c>
      <c r="AY204" s="16" t="s">
        <v>130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6" t="s">
        <v>86</v>
      </c>
      <c r="BK204" s="156">
        <f>ROUND(I204*H204,2)</f>
        <v>0</v>
      </c>
      <c r="BL204" s="16" t="s">
        <v>218</v>
      </c>
      <c r="BM204" s="155" t="s">
        <v>291</v>
      </c>
    </row>
    <row r="205" spans="1:65" s="2" customFormat="1" ht="49.15" customHeight="1">
      <c r="A205" s="31"/>
      <c r="B205" s="143"/>
      <c r="C205" s="144" t="s">
        <v>292</v>
      </c>
      <c r="D205" s="144" t="s">
        <v>133</v>
      </c>
      <c r="E205" s="145" t="s">
        <v>293</v>
      </c>
      <c r="F205" s="146" t="s">
        <v>294</v>
      </c>
      <c r="G205" s="147" t="s">
        <v>213</v>
      </c>
      <c r="H205" s="148">
        <v>9.6000000000000002E-2</v>
      </c>
      <c r="I205" s="149"/>
      <c r="J205" s="150">
        <f>ROUND(I205*H205,2)</f>
        <v>0</v>
      </c>
      <c r="K205" s="146" t="s">
        <v>137</v>
      </c>
      <c r="L205" s="32"/>
      <c r="M205" s="151" t="s">
        <v>1</v>
      </c>
      <c r="N205" s="152" t="s">
        <v>43</v>
      </c>
      <c r="O205" s="57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5" t="s">
        <v>218</v>
      </c>
      <c r="AT205" s="155" t="s">
        <v>133</v>
      </c>
      <c r="AU205" s="155" t="s">
        <v>86</v>
      </c>
      <c r="AY205" s="16" t="s">
        <v>130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6" t="s">
        <v>86</v>
      </c>
      <c r="BK205" s="156">
        <f>ROUND(I205*H205,2)</f>
        <v>0</v>
      </c>
      <c r="BL205" s="16" t="s">
        <v>218</v>
      </c>
      <c r="BM205" s="155" t="s">
        <v>295</v>
      </c>
    </row>
    <row r="206" spans="1:65" s="12" customFormat="1" ht="22.9" customHeight="1">
      <c r="B206" s="130"/>
      <c r="D206" s="131" t="s">
        <v>76</v>
      </c>
      <c r="E206" s="141" t="s">
        <v>296</v>
      </c>
      <c r="F206" s="141" t="s">
        <v>297</v>
      </c>
      <c r="I206" s="133"/>
      <c r="J206" s="142">
        <f>BK206</f>
        <v>0</v>
      </c>
      <c r="L206" s="130"/>
      <c r="M206" s="135"/>
      <c r="N206" s="136"/>
      <c r="O206" s="136"/>
      <c r="P206" s="137">
        <f>SUM(P207:P212)</f>
        <v>0</v>
      </c>
      <c r="Q206" s="136"/>
      <c r="R206" s="137">
        <f>SUM(R207:R212)</f>
        <v>2.7437799999999997</v>
      </c>
      <c r="S206" s="136"/>
      <c r="T206" s="138">
        <f>SUM(T207:T212)</f>
        <v>3.4304978400000001</v>
      </c>
      <c r="AR206" s="131" t="s">
        <v>86</v>
      </c>
      <c r="AT206" s="139" t="s">
        <v>76</v>
      </c>
      <c r="AU206" s="139" t="s">
        <v>82</v>
      </c>
      <c r="AY206" s="131" t="s">
        <v>130</v>
      </c>
      <c r="BK206" s="140">
        <f>SUM(BK207:BK212)</f>
        <v>0</v>
      </c>
    </row>
    <row r="207" spans="1:65" s="2" customFormat="1" ht="33" customHeight="1">
      <c r="A207" s="31"/>
      <c r="B207" s="143"/>
      <c r="C207" s="144" t="s">
        <v>298</v>
      </c>
      <c r="D207" s="144" t="s">
        <v>133</v>
      </c>
      <c r="E207" s="145" t="s">
        <v>299</v>
      </c>
      <c r="F207" s="146" t="s">
        <v>300</v>
      </c>
      <c r="G207" s="147" t="s">
        <v>144</v>
      </c>
      <c r="H207" s="148">
        <v>76.097999999999999</v>
      </c>
      <c r="I207" s="149"/>
      <c r="J207" s="150">
        <f>ROUND(I207*H207,2)</f>
        <v>0</v>
      </c>
      <c r="K207" s="146" t="s">
        <v>137</v>
      </c>
      <c r="L207" s="32"/>
      <c r="M207" s="151" t="s">
        <v>1</v>
      </c>
      <c r="N207" s="152" t="s">
        <v>43</v>
      </c>
      <c r="O207" s="57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5" t="s">
        <v>218</v>
      </c>
      <c r="AT207" s="155" t="s">
        <v>133</v>
      </c>
      <c r="AU207" s="155" t="s">
        <v>86</v>
      </c>
      <c r="AY207" s="16" t="s">
        <v>130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6" t="s">
        <v>86</v>
      </c>
      <c r="BK207" s="156">
        <f>ROUND(I207*H207,2)</f>
        <v>0</v>
      </c>
      <c r="BL207" s="16" t="s">
        <v>218</v>
      </c>
      <c r="BM207" s="155" t="s">
        <v>301</v>
      </c>
    </row>
    <row r="208" spans="1:65" s="13" customFormat="1">
      <c r="B208" s="157"/>
      <c r="D208" s="158" t="s">
        <v>140</v>
      </c>
      <c r="E208" s="159" t="s">
        <v>1</v>
      </c>
      <c r="F208" s="160" t="s">
        <v>302</v>
      </c>
      <c r="H208" s="161">
        <v>76.097999999999999</v>
      </c>
      <c r="I208" s="162"/>
      <c r="L208" s="157"/>
      <c r="M208" s="163"/>
      <c r="N208" s="164"/>
      <c r="O208" s="164"/>
      <c r="P208" s="164"/>
      <c r="Q208" s="164"/>
      <c r="R208" s="164"/>
      <c r="S208" s="164"/>
      <c r="T208" s="165"/>
      <c r="AT208" s="159" t="s">
        <v>140</v>
      </c>
      <c r="AU208" s="159" t="s">
        <v>86</v>
      </c>
      <c r="AV208" s="13" t="s">
        <v>86</v>
      </c>
      <c r="AW208" s="13" t="s">
        <v>33</v>
      </c>
      <c r="AX208" s="13" t="s">
        <v>82</v>
      </c>
      <c r="AY208" s="159" t="s">
        <v>130</v>
      </c>
    </row>
    <row r="209" spans="1:65" s="2" customFormat="1" ht="24.2" customHeight="1">
      <c r="A209" s="31"/>
      <c r="B209" s="143"/>
      <c r="C209" s="174" t="s">
        <v>269</v>
      </c>
      <c r="D209" s="174" t="s">
        <v>266</v>
      </c>
      <c r="E209" s="175" t="s">
        <v>303</v>
      </c>
      <c r="F209" s="176" t="s">
        <v>304</v>
      </c>
      <c r="G209" s="177" t="s">
        <v>136</v>
      </c>
      <c r="H209" s="178">
        <v>527.65</v>
      </c>
      <c r="I209" s="179"/>
      <c r="J209" s="180">
        <f>ROUND(I209*H209,2)</f>
        <v>0</v>
      </c>
      <c r="K209" s="176" t="s">
        <v>137</v>
      </c>
      <c r="L209" s="181"/>
      <c r="M209" s="182" t="s">
        <v>1</v>
      </c>
      <c r="N209" s="183" t="s">
        <v>43</v>
      </c>
      <c r="O209" s="57"/>
      <c r="P209" s="153">
        <f>O209*H209</f>
        <v>0</v>
      </c>
      <c r="Q209" s="153">
        <v>5.1999999999999998E-3</v>
      </c>
      <c r="R209" s="153">
        <f>Q209*H209</f>
        <v>2.7437799999999997</v>
      </c>
      <c r="S209" s="153">
        <v>0</v>
      </c>
      <c r="T209" s="154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5" t="s">
        <v>269</v>
      </c>
      <c r="AT209" s="155" t="s">
        <v>266</v>
      </c>
      <c r="AU209" s="155" t="s">
        <v>86</v>
      </c>
      <c r="AY209" s="16" t="s">
        <v>130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6" t="s">
        <v>86</v>
      </c>
      <c r="BK209" s="156">
        <f>ROUND(I209*H209,2)</f>
        <v>0</v>
      </c>
      <c r="BL209" s="16" t="s">
        <v>218</v>
      </c>
      <c r="BM209" s="155" t="s">
        <v>305</v>
      </c>
    </row>
    <row r="210" spans="1:65" s="13" customFormat="1">
      <c r="B210" s="157"/>
      <c r="D210" s="158" t="s">
        <v>140</v>
      </c>
      <c r="E210" s="159" t="s">
        <v>1</v>
      </c>
      <c r="F210" s="160" t="s">
        <v>306</v>
      </c>
      <c r="H210" s="161">
        <v>527.65</v>
      </c>
      <c r="I210" s="162"/>
      <c r="L210" s="157"/>
      <c r="M210" s="163"/>
      <c r="N210" s="164"/>
      <c r="O210" s="164"/>
      <c r="P210" s="164"/>
      <c r="Q210" s="164"/>
      <c r="R210" s="164"/>
      <c r="S210" s="164"/>
      <c r="T210" s="165"/>
      <c r="AT210" s="159" t="s">
        <v>140</v>
      </c>
      <c r="AU210" s="159" t="s">
        <v>86</v>
      </c>
      <c r="AV210" s="13" t="s">
        <v>86</v>
      </c>
      <c r="AW210" s="13" t="s">
        <v>33</v>
      </c>
      <c r="AX210" s="13" t="s">
        <v>82</v>
      </c>
      <c r="AY210" s="159" t="s">
        <v>130</v>
      </c>
    </row>
    <row r="211" spans="1:65" s="2" customFormat="1" ht="24.2" customHeight="1">
      <c r="A211" s="31"/>
      <c r="B211" s="143"/>
      <c r="C211" s="144" t="s">
        <v>307</v>
      </c>
      <c r="D211" s="144" t="s">
        <v>133</v>
      </c>
      <c r="E211" s="145" t="s">
        <v>308</v>
      </c>
      <c r="F211" s="146" t="s">
        <v>309</v>
      </c>
      <c r="G211" s="147" t="s">
        <v>144</v>
      </c>
      <c r="H211" s="148">
        <v>76.097999999999999</v>
      </c>
      <c r="I211" s="149"/>
      <c r="J211" s="150">
        <f>ROUND(I211*H211,2)</f>
        <v>0</v>
      </c>
      <c r="K211" s="146" t="s">
        <v>137</v>
      </c>
      <c r="L211" s="32"/>
      <c r="M211" s="151" t="s">
        <v>1</v>
      </c>
      <c r="N211" s="152" t="s">
        <v>43</v>
      </c>
      <c r="O211" s="57"/>
      <c r="P211" s="153">
        <f>O211*H211</f>
        <v>0</v>
      </c>
      <c r="Q211" s="153">
        <v>0</v>
      </c>
      <c r="R211" s="153">
        <f>Q211*H211</f>
        <v>0</v>
      </c>
      <c r="S211" s="153">
        <v>4.5080000000000002E-2</v>
      </c>
      <c r="T211" s="154">
        <f>S211*H211</f>
        <v>3.4304978400000001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5" t="s">
        <v>218</v>
      </c>
      <c r="AT211" s="155" t="s">
        <v>133</v>
      </c>
      <c r="AU211" s="155" t="s">
        <v>86</v>
      </c>
      <c r="AY211" s="16" t="s">
        <v>130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6" t="s">
        <v>86</v>
      </c>
      <c r="BK211" s="156">
        <f>ROUND(I211*H211,2)</f>
        <v>0</v>
      </c>
      <c r="BL211" s="16" t="s">
        <v>218</v>
      </c>
      <c r="BM211" s="155" t="s">
        <v>310</v>
      </c>
    </row>
    <row r="212" spans="1:65" s="2" customFormat="1" ht="49.15" customHeight="1">
      <c r="A212" s="31"/>
      <c r="B212" s="143"/>
      <c r="C212" s="144" t="s">
        <v>311</v>
      </c>
      <c r="D212" s="144" t="s">
        <v>133</v>
      </c>
      <c r="E212" s="145" t="s">
        <v>312</v>
      </c>
      <c r="F212" s="146" t="s">
        <v>313</v>
      </c>
      <c r="G212" s="147" t="s">
        <v>213</v>
      </c>
      <c r="H212" s="148">
        <v>2.7440000000000002</v>
      </c>
      <c r="I212" s="149"/>
      <c r="J212" s="150">
        <f>ROUND(I212*H212,2)</f>
        <v>0</v>
      </c>
      <c r="K212" s="146" t="s">
        <v>137</v>
      </c>
      <c r="L212" s="32"/>
      <c r="M212" s="151" t="s">
        <v>1</v>
      </c>
      <c r="N212" s="152" t="s">
        <v>43</v>
      </c>
      <c r="O212" s="57"/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5" t="s">
        <v>218</v>
      </c>
      <c r="AT212" s="155" t="s">
        <v>133</v>
      </c>
      <c r="AU212" s="155" t="s">
        <v>86</v>
      </c>
      <c r="AY212" s="16" t="s">
        <v>130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6" t="s">
        <v>86</v>
      </c>
      <c r="BK212" s="156">
        <f>ROUND(I212*H212,2)</f>
        <v>0</v>
      </c>
      <c r="BL212" s="16" t="s">
        <v>218</v>
      </c>
      <c r="BM212" s="155" t="s">
        <v>314</v>
      </c>
    </row>
    <row r="213" spans="1:65" s="12" customFormat="1" ht="22.9" customHeight="1">
      <c r="B213" s="130"/>
      <c r="D213" s="131" t="s">
        <v>76</v>
      </c>
      <c r="E213" s="141" t="s">
        <v>315</v>
      </c>
      <c r="F213" s="141" t="s">
        <v>316</v>
      </c>
      <c r="I213" s="133"/>
      <c r="J213" s="142">
        <f>BK213</f>
        <v>0</v>
      </c>
      <c r="L213" s="130"/>
      <c r="M213" s="135"/>
      <c r="N213" s="136"/>
      <c r="O213" s="136"/>
      <c r="P213" s="137">
        <f>SUM(P214:P249)</f>
        <v>0</v>
      </c>
      <c r="Q213" s="136"/>
      <c r="R213" s="137">
        <f>SUM(R214:R249)</f>
        <v>1.46902434</v>
      </c>
      <c r="S213" s="136"/>
      <c r="T213" s="138">
        <f>SUM(T214:T249)</f>
        <v>1.0424</v>
      </c>
      <c r="AR213" s="131" t="s">
        <v>86</v>
      </c>
      <c r="AT213" s="139" t="s">
        <v>76</v>
      </c>
      <c r="AU213" s="139" t="s">
        <v>82</v>
      </c>
      <c r="AY213" s="131" t="s">
        <v>130</v>
      </c>
      <c r="BK213" s="140">
        <f>SUM(BK214:BK249)</f>
        <v>0</v>
      </c>
    </row>
    <row r="214" spans="1:65" s="2" customFormat="1" ht="24.2" customHeight="1">
      <c r="A214" s="31"/>
      <c r="B214" s="143"/>
      <c r="C214" s="144" t="s">
        <v>317</v>
      </c>
      <c r="D214" s="144" t="s">
        <v>133</v>
      </c>
      <c r="E214" s="145" t="s">
        <v>318</v>
      </c>
      <c r="F214" s="146" t="s">
        <v>319</v>
      </c>
      <c r="G214" s="147" t="s">
        <v>136</v>
      </c>
      <c r="H214" s="148">
        <v>5</v>
      </c>
      <c r="I214" s="149"/>
      <c r="J214" s="150">
        <f>ROUND(I214*H214,2)</f>
        <v>0</v>
      </c>
      <c r="K214" s="146" t="s">
        <v>137</v>
      </c>
      <c r="L214" s="32"/>
      <c r="M214" s="151" t="s">
        <v>1</v>
      </c>
      <c r="N214" s="152" t="s">
        <v>43</v>
      </c>
      <c r="O214" s="57"/>
      <c r="P214" s="153">
        <f>O214*H214</f>
        <v>0</v>
      </c>
      <c r="Q214" s="153">
        <v>0</v>
      </c>
      <c r="R214" s="153">
        <f>Q214*H214</f>
        <v>0</v>
      </c>
      <c r="S214" s="153">
        <v>3.0000000000000001E-3</v>
      </c>
      <c r="T214" s="154">
        <f>S214*H214</f>
        <v>1.4999999999999999E-2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5" t="s">
        <v>218</v>
      </c>
      <c r="AT214" s="155" t="s">
        <v>133</v>
      </c>
      <c r="AU214" s="155" t="s">
        <v>86</v>
      </c>
      <c r="AY214" s="16" t="s">
        <v>130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6" t="s">
        <v>86</v>
      </c>
      <c r="BK214" s="156">
        <f>ROUND(I214*H214,2)</f>
        <v>0</v>
      </c>
      <c r="BL214" s="16" t="s">
        <v>218</v>
      </c>
      <c r="BM214" s="155" t="s">
        <v>320</v>
      </c>
    </row>
    <row r="215" spans="1:65" s="2" customFormat="1" ht="24.2" customHeight="1">
      <c r="A215" s="31"/>
      <c r="B215" s="143"/>
      <c r="C215" s="144" t="s">
        <v>321</v>
      </c>
      <c r="D215" s="144" t="s">
        <v>133</v>
      </c>
      <c r="E215" s="145" t="s">
        <v>322</v>
      </c>
      <c r="F215" s="146" t="s">
        <v>323</v>
      </c>
      <c r="G215" s="147" t="s">
        <v>136</v>
      </c>
      <c r="H215" s="148">
        <v>22</v>
      </c>
      <c r="I215" s="149"/>
      <c r="J215" s="150">
        <f>ROUND(I215*H215,2)</f>
        <v>0</v>
      </c>
      <c r="K215" s="146" t="s">
        <v>137</v>
      </c>
      <c r="L215" s="32"/>
      <c r="M215" s="151" t="s">
        <v>1</v>
      </c>
      <c r="N215" s="152" t="s">
        <v>43</v>
      </c>
      <c r="O215" s="57"/>
      <c r="P215" s="153">
        <f>O215*H215</f>
        <v>0</v>
      </c>
      <c r="Q215" s="153">
        <v>0</v>
      </c>
      <c r="R215" s="153">
        <f>Q215*H215</f>
        <v>0</v>
      </c>
      <c r="S215" s="153">
        <v>5.0000000000000001E-3</v>
      </c>
      <c r="T215" s="154">
        <f>S215*H215</f>
        <v>0.11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5" t="s">
        <v>218</v>
      </c>
      <c r="AT215" s="155" t="s">
        <v>133</v>
      </c>
      <c r="AU215" s="155" t="s">
        <v>86</v>
      </c>
      <c r="AY215" s="16" t="s">
        <v>130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6" t="s">
        <v>86</v>
      </c>
      <c r="BK215" s="156">
        <f>ROUND(I215*H215,2)</f>
        <v>0</v>
      </c>
      <c r="BL215" s="16" t="s">
        <v>218</v>
      </c>
      <c r="BM215" s="155" t="s">
        <v>324</v>
      </c>
    </row>
    <row r="216" spans="1:65" s="2" customFormat="1" ht="33" customHeight="1">
      <c r="A216" s="31"/>
      <c r="B216" s="143"/>
      <c r="C216" s="144" t="s">
        <v>325</v>
      </c>
      <c r="D216" s="144" t="s">
        <v>133</v>
      </c>
      <c r="E216" s="145" t="s">
        <v>326</v>
      </c>
      <c r="F216" s="146" t="s">
        <v>327</v>
      </c>
      <c r="G216" s="147" t="s">
        <v>144</v>
      </c>
      <c r="H216" s="148">
        <v>11.475</v>
      </c>
      <c r="I216" s="149"/>
      <c r="J216" s="150">
        <f>ROUND(I216*H216,2)</f>
        <v>0</v>
      </c>
      <c r="K216" s="146" t="s">
        <v>137</v>
      </c>
      <c r="L216" s="32"/>
      <c r="M216" s="151" t="s">
        <v>1</v>
      </c>
      <c r="N216" s="152" t="s">
        <v>43</v>
      </c>
      <c r="O216" s="57"/>
      <c r="P216" s="153">
        <f>O216*H216</f>
        <v>0</v>
      </c>
      <c r="Q216" s="153">
        <v>2.5999999999999998E-4</v>
      </c>
      <c r="R216" s="153">
        <f>Q216*H216</f>
        <v>2.9834999999999996E-3</v>
      </c>
      <c r="S216" s="153">
        <v>0</v>
      </c>
      <c r="T216" s="154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5" t="s">
        <v>218</v>
      </c>
      <c r="AT216" s="155" t="s">
        <v>133</v>
      </c>
      <c r="AU216" s="155" t="s">
        <v>86</v>
      </c>
      <c r="AY216" s="16" t="s">
        <v>130</v>
      </c>
      <c r="BE216" s="156">
        <f>IF(N216="základní",J216,0)</f>
        <v>0</v>
      </c>
      <c r="BF216" s="156">
        <f>IF(N216="snížená",J216,0)</f>
        <v>0</v>
      </c>
      <c r="BG216" s="156">
        <f>IF(N216="zákl. přenesená",J216,0)</f>
        <v>0</v>
      </c>
      <c r="BH216" s="156">
        <f>IF(N216="sníž. přenesená",J216,0)</f>
        <v>0</v>
      </c>
      <c r="BI216" s="156">
        <f>IF(N216="nulová",J216,0)</f>
        <v>0</v>
      </c>
      <c r="BJ216" s="16" t="s">
        <v>86</v>
      </c>
      <c r="BK216" s="156">
        <f>ROUND(I216*H216,2)</f>
        <v>0</v>
      </c>
      <c r="BL216" s="16" t="s">
        <v>218</v>
      </c>
      <c r="BM216" s="155" t="s">
        <v>328</v>
      </c>
    </row>
    <row r="217" spans="1:65" s="13" customFormat="1">
      <c r="B217" s="157"/>
      <c r="D217" s="158" t="s">
        <v>140</v>
      </c>
      <c r="E217" s="159" t="s">
        <v>1</v>
      </c>
      <c r="F217" s="160" t="s">
        <v>202</v>
      </c>
      <c r="H217" s="161">
        <v>11.475</v>
      </c>
      <c r="I217" s="162"/>
      <c r="L217" s="157"/>
      <c r="M217" s="163"/>
      <c r="N217" s="164"/>
      <c r="O217" s="164"/>
      <c r="P217" s="164"/>
      <c r="Q217" s="164"/>
      <c r="R217" s="164"/>
      <c r="S217" s="164"/>
      <c r="T217" s="165"/>
      <c r="AT217" s="159" t="s">
        <v>140</v>
      </c>
      <c r="AU217" s="159" t="s">
        <v>86</v>
      </c>
      <c r="AV217" s="13" t="s">
        <v>86</v>
      </c>
      <c r="AW217" s="13" t="s">
        <v>33</v>
      </c>
      <c r="AX217" s="13" t="s">
        <v>82</v>
      </c>
      <c r="AY217" s="159" t="s">
        <v>130</v>
      </c>
    </row>
    <row r="218" spans="1:65" s="2" customFormat="1" ht="33" customHeight="1">
      <c r="A218" s="31"/>
      <c r="B218" s="143"/>
      <c r="C218" s="144" t="s">
        <v>329</v>
      </c>
      <c r="D218" s="144" t="s">
        <v>133</v>
      </c>
      <c r="E218" s="145" t="s">
        <v>330</v>
      </c>
      <c r="F218" s="146" t="s">
        <v>331</v>
      </c>
      <c r="G218" s="147" t="s">
        <v>144</v>
      </c>
      <c r="H218" s="148">
        <v>33.6</v>
      </c>
      <c r="I218" s="149"/>
      <c r="J218" s="150">
        <f>ROUND(I218*H218,2)</f>
        <v>0</v>
      </c>
      <c r="K218" s="146" t="s">
        <v>137</v>
      </c>
      <c r="L218" s="32"/>
      <c r="M218" s="151" t="s">
        <v>1</v>
      </c>
      <c r="N218" s="152" t="s">
        <v>43</v>
      </c>
      <c r="O218" s="57"/>
      <c r="P218" s="153">
        <f>O218*H218</f>
        <v>0</v>
      </c>
      <c r="Q218" s="153">
        <v>2.5999999999999998E-4</v>
      </c>
      <c r="R218" s="153">
        <f>Q218*H218</f>
        <v>8.735999999999999E-3</v>
      </c>
      <c r="S218" s="153">
        <v>0</v>
      </c>
      <c r="T218" s="154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5" t="s">
        <v>218</v>
      </c>
      <c r="AT218" s="155" t="s">
        <v>133</v>
      </c>
      <c r="AU218" s="155" t="s">
        <v>86</v>
      </c>
      <c r="AY218" s="16" t="s">
        <v>130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6" t="s">
        <v>86</v>
      </c>
      <c r="BK218" s="156">
        <f>ROUND(I218*H218,2)</f>
        <v>0</v>
      </c>
      <c r="BL218" s="16" t="s">
        <v>218</v>
      </c>
      <c r="BM218" s="155" t="s">
        <v>332</v>
      </c>
    </row>
    <row r="219" spans="1:65" s="13" customFormat="1">
      <c r="B219" s="157"/>
      <c r="D219" s="158" t="s">
        <v>140</v>
      </c>
      <c r="E219" s="159" t="s">
        <v>1</v>
      </c>
      <c r="F219" s="160" t="s">
        <v>207</v>
      </c>
      <c r="H219" s="161">
        <v>33.6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140</v>
      </c>
      <c r="AU219" s="159" t="s">
        <v>86</v>
      </c>
      <c r="AV219" s="13" t="s">
        <v>86</v>
      </c>
      <c r="AW219" s="13" t="s">
        <v>33</v>
      </c>
      <c r="AX219" s="13" t="s">
        <v>82</v>
      </c>
      <c r="AY219" s="159" t="s">
        <v>130</v>
      </c>
    </row>
    <row r="220" spans="1:65" s="2" customFormat="1" ht="24.2" customHeight="1">
      <c r="A220" s="31"/>
      <c r="B220" s="143"/>
      <c r="C220" s="144" t="s">
        <v>333</v>
      </c>
      <c r="D220" s="144" t="s">
        <v>133</v>
      </c>
      <c r="E220" s="145" t="s">
        <v>334</v>
      </c>
      <c r="F220" s="146" t="s">
        <v>335</v>
      </c>
      <c r="G220" s="147" t="s">
        <v>136</v>
      </c>
      <c r="H220" s="148">
        <v>4</v>
      </c>
      <c r="I220" s="149"/>
      <c r="J220" s="150">
        <f>ROUND(I220*H220,2)</f>
        <v>0</v>
      </c>
      <c r="K220" s="146" t="s">
        <v>137</v>
      </c>
      <c r="L220" s="32"/>
      <c r="M220" s="151" t="s">
        <v>1</v>
      </c>
      <c r="N220" s="152" t="s">
        <v>43</v>
      </c>
      <c r="O220" s="57"/>
      <c r="P220" s="153">
        <f>O220*H220</f>
        <v>0</v>
      </c>
      <c r="Q220" s="153">
        <v>2.7E-4</v>
      </c>
      <c r="R220" s="153">
        <f>Q220*H220</f>
        <v>1.08E-3</v>
      </c>
      <c r="S220" s="153">
        <v>0</v>
      </c>
      <c r="T220" s="154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5" t="s">
        <v>218</v>
      </c>
      <c r="AT220" s="155" t="s">
        <v>133</v>
      </c>
      <c r="AU220" s="155" t="s">
        <v>86</v>
      </c>
      <c r="AY220" s="16" t="s">
        <v>130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6" t="s">
        <v>86</v>
      </c>
      <c r="BK220" s="156">
        <f>ROUND(I220*H220,2)</f>
        <v>0</v>
      </c>
      <c r="BL220" s="16" t="s">
        <v>218</v>
      </c>
      <c r="BM220" s="155" t="s">
        <v>336</v>
      </c>
    </row>
    <row r="221" spans="1:65" s="13" customFormat="1">
      <c r="B221" s="157"/>
      <c r="D221" s="158" t="s">
        <v>140</v>
      </c>
      <c r="E221" s="159" t="s">
        <v>1</v>
      </c>
      <c r="F221" s="160" t="s">
        <v>138</v>
      </c>
      <c r="H221" s="161">
        <v>4</v>
      </c>
      <c r="I221" s="162"/>
      <c r="L221" s="157"/>
      <c r="M221" s="163"/>
      <c r="N221" s="164"/>
      <c r="O221" s="164"/>
      <c r="P221" s="164"/>
      <c r="Q221" s="164"/>
      <c r="R221" s="164"/>
      <c r="S221" s="164"/>
      <c r="T221" s="165"/>
      <c r="AT221" s="159" t="s">
        <v>140</v>
      </c>
      <c r="AU221" s="159" t="s">
        <v>86</v>
      </c>
      <c r="AV221" s="13" t="s">
        <v>86</v>
      </c>
      <c r="AW221" s="13" t="s">
        <v>33</v>
      </c>
      <c r="AX221" s="13" t="s">
        <v>82</v>
      </c>
      <c r="AY221" s="159" t="s">
        <v>130</v>
      </c>
    </row>
    <row r="222" spans="1:65" s="2" customFormat="1" ht="168.75" customHeight="1">
      <c r="A222" s="31"/>
      <c r="B222" s="143"/>
      <c r="C222" s="174" t="s">
        <v>337</v>
      </c>
      <c r="D222" s="174" t="s">
        <v>266</v>
      </c>
      <c r="E222" s="175" t="s">
        <v>338</v>
      </c>
      <c r="F222" s="176" t="s">
        <v>339</v>
      </c>
      <c r="G222" s="177" t="s">
        <v>136</v>
      </c>
      <c r="H222" s="178">
        <v>16</v>
      </c>
      <c r="I222" s="179"/>
      <c r="J222" s="180">
        <f>ROUND(I222*H222,2)</f>
        <v>0</v>
      </c>
      <c r="K222" s="176" t="s">
        <v>1</v>
      </c>
      <c r="L222" s="181"/>
      <c r="M222" s="182" t="s">
        <v>1</v>
      </c>
      <c r="N222" s="183" t="s">
        <v>43</v>
      </c>
      <c r="O222" s="57"/>
      <c r="P222" s="153">
        <f>O222*H222</f>
        <v>0</v>
      </c>
      <c r="Q222" s="153">
        <v>4.0280000000000003E-2</v>
      </c>
      <c r="R222" s="153">
        <f>Q222*H222</f>
        <v>0.64448000000000005</v>
      </c>
      <c r="S222" s="153">
        <v>0</v>
      </c>
      <c r="T222" s="154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5" t="s">
        <v>269</v>
      </c>
      <c r="AT222" s="155" t="s">
        <v>266</v>
      </c>
      <c r="AU222" s="155" t="s">
        <v>86</v>
      </c>
      <c r="AY222" s="16" t="s">
        <v>130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6" t="s">
        <v>86</v>
      </c>
      <c r="BK222" s="156">
        <f>ROUND(I222*H222,2)</f>
        <v>0</v>
      </c>
      <c r="BL222" s="16" t="s">
        <v>218</v>
      </c>
      <c r="BM222" s="155" t="s">
        <v>340</v>
      </c>
    </row>
    <row r="223" spans="1:65" s="13" customFormat="1">
      <c r="B223" s="157"/>
      <c r="D223" s="158" t="s">
        <v>140</v>
      </c>
      <c r="E223" s="159" t="s">
        <v>1</v>
      </c>
      <c r="F223" s="160" t="s">
        <v>218</v>
      </c>
      <c r="H223" s="161">
        <v>16</v>
      </c>
      <c r="I223" s="162"/>
      <c r="L223" s="157"/>
      <c r="M223" s="163"/>
      <c r="N223" s="164"/>
      <c r="O223" s="164"/>
      <c r="P223" s="164"/>
      <c r="Q223" s="164"/>
      <c r="R223" s="164"/>
      <c r="S223" s="164"/>
      <c r="T223" s="165"/>
      <c r="AT223" s="159" t="s">
        <v>140</v>
      </c>
      <c r="AU223" s="159" t="s">
        <v>86</v>
      </c>
      <c r="AV223" s="13" t="s">
        <v>86</v>
      </c>
      <c r="AW223" s="13" t="s">
        <v>33</v>
      </c>
      <c r="AX223" s="13" t="s">
        <v>82</v>
      </c>
      <c r="AY223" s="159" t="s">
        <v>130</v>
      </c>
    </row>
    <row r="224" spans="1:65" s="2" customFormat="1" ht="135" customHeight="1">
      <c r="A224" s="31"/>
      <c r="B224" s="143"/>
      <c r="C224" s="174" t="s">
        <v>341</v>
      </c>
      <c r="D224" s="174" t="s">
        <v>266</v>
      </c>
      <c r="E224" s="175" t="s">
        <v>342</v>
      </c>
      <c r="F224" s="176" t="s">
        <v>343</v>
      </c>
      <c r="G224" s="177" t="s">
        <v>136</v>
      </c>
      <c r="H224" s="178">
        <v>1</v>
      </c>
      <c r="I224" s="179"/>
      <c r="J224" s="180">
        <f>ROUND(I224*H224,2)</f>
        <v>0</v>
      </c>
      <c r="K224" s="176" t="s">
        <v>1</v>
      </c>
      <c r="L224" s="181"/>
      <c r="M224" s="182" t="s">
        <v>1</v>
      </c>
      <c r="N224" s="183" t="s">
        <v>43</v>
      </c>
      <c r="O224" s="57"/>
      <c r="P224" s="153">
        <f>O224*H224</f>
        <v>0</v>
      </c>
      <c r="Q224" s="153">
        <v>3.6810000000000002E-2</v>
      </c>
      <c r="R224" s="153">
        <f>Q224*H224</f>
        <v>3.6810000000000002E-2</v>
      </c>
      <c r="S224" s="153">
        <v>0</v>
      </c>
      <c r="T224" s="154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5" t="s">
        <v>269</v>
      </c>
      <c r="AT224" s="155" t="s">
        <v>266</v>
      </c>
      <c r="AU224" s="155" t="s">
        <v>86</v>
      </c>
      <c r="AY224" s="16" t="s">
        <v>130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6" t="s">
        <v>86</v>
      </c>
      <c r="BK224" s="156">
        <f>ROUND(I224*H224,2)</f>
        <v>0</v>
      </c>
      <c r="BL224" s="16" t="s">
        <v>218</v>
      </c>
      <c r="BM224" s="155" t="s">
        <v>344</v>
      </c>
    </row>
    <row r="225" spans="1:65" s="13" customFormat="1">
      <c r="B225" s="157"/>
      <c r="D225" s="158" t="s">
        <v>140</v>
      </c>
      <c r="E225" s="159" t="s">
        <v>1</v>
      </c>
      <c r="F225" s="160" t="s">
        <v>82</v>
      </c>
      <c r="H225" s="161">
        <v>1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140</v>
      </c>
      <c r="AU225" s="159" t="s">
        <v>86</v>
      </c>
      <c r="AV225" s="13" t="s">
        <v>86</v>
      </c>
      <c r="AW225" s="13" t="s">
        <v>33</v>
      </c>
      <c r="AX225" s="13" t="s">
        <v>82</v>
      </c>
      <c r="AY225" s="159" t="s">
        <v>130</v>
      </c>
    </row>
    <row r="226" spans="1:65" s="2" customFormat="1" ht="135" customHeight="1">
      <c r="A226" s="31"/>
      <c r="B226" s="143"/>
      <c r="C226" s="174" t="s">
        <v>345</v>
      </c>
      <c r="D226" s="174" t="s">
        <v>266</v>
      </c>
      <c r="E226" s="175" t="s">
        <v>346</v>
      </c>
      <c r="F226" s="176" t="s">
        <v>347</v>
      </c>
      <c r="G226" s="177" t="s">
        <v>136</v>
      </c>
      <c r="H226" s="178">
        <v>1</v>
      </c>
      <c r="I226" s="179"/>
      <c r="J226" s="180">
        <f>ROUND(I226*H226,2)</f>
        <v>0</v>
      </c>
      <c r="K226" s="176" t="s">
        <v>1</v>
      </c>
      <c r="L226" s="181"/>
      <c r="M226" s="182" t="s">
        <v>1</v>
      </c>
      <c r="N226" s="183" t="s">
        <v>43</v>
      </c>
      <c r="O226" s="57"/>
      <c r="P226" s="153">
        <f>O226*H226</f>
        <v>0</v>
      </c>
      <c r="Q226" s="153">
        <v>3.6110000000000003E-2</v>
      </c>
      <c r="R226" s="153">
        <f>Q226*H226</f>
        <v>3.6110000000000003E-2</v>
      </c>
      <c r="S226" s="153">
        <v>0</v>
      </c>
      <c r="T226" s="154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5" t="s">
        <v>269</v>
      </c>
      <c r="AT226" s="155" t="s">
        <v>266</v>
      </c>
      <c r="AU226" s="155" t="s">
        <v>86</v>
      </c>
      <c r="AY226" s="16" t="s">
        <v>130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6" t="s">
        <v>86</v>
      </c>
      <c r="BK226" s="156">
        <f>ROUND(I226*H226,2)</f>
        <v>0</v>
      </c>
      <c r="BL226" s="16" t="s">
        <v>218</v>
      </c>
      <c r="BM226" s="155" t="s">
        <v>348</v>
      </c>
    </row>
    <row r="227" spans="1:65" s="13" customFormat="1">
      <c r="B227" s="157"/>
      <c r="D227" s="158" t="s">
        <v>140</v>
      </c>
      <c r="E227" s="159" t="s">
        <v>1</v>
      </c>
      <c r="F227" s="160" t="s">
        <v>82</v>
      </c>
      <c r="H227" s="161">
        <v>1</v>
      </c>
      <c r="I227" s="162"/>
      <c r="L227" s="157"/>
      <c r="M227" s="163"/>
      <c r="N227" s="164"/>
      <c r="O227" s="164"/>
      <c r="P227" s="164"/>
      <c r="Q227" s="164"/>
      <c r="R227" s="164"/>
      <c r="S227" s="164"/>
      <c r="T227" s="165"/>
      <c r="AT227" s="159" t="s">
        <v>140</v>
      </c>
      <c r="AU227" s="159" t="s">
        <v>86</v>
      </c>
      <c r="AV227" s="13" t="s">
        <v>86</v>
      </c>
      <c r="AW227" s="13" t="s">
        <v>33</v>
      </c>
      <c r="AX227" s="13" t="s">
        <v>82</v>
      </c>
      <c r="AY227" s="159" t="s">
        <v>130</v>
      </c>
    </row>
    <row r="228" spans="1:65" s="2" customFormat="1" ht="146.25" customHeight="1">
      <c r="A228" s="31"/>
      <c r="B228" s="143"/>
      <c r="C228" s="174" t="s">
        <v>349</v>
      </c>
      <c r="D228" s="174" t="s">
        <v>266</v>
      </c>
      <c r="E228" s="175" t="s">
        <v>350</v>
      </c>
      <c r="F228" s="176" t="s">
        <v>351</v>
      </c>
      <c r="G228" s="177" t="s">
        <v>136</v>
      </c>
      <c r="H228" s="178">
        <v>3</v>
      </c>
      <c r="I228" s="179"/>
      <c r="J228" s="180">
        <f>ROUND(I228*H228,2)</f>
        <v>0</v>
      </c>
      <c r="K228" s="176" t="s">
        <v>1</v>
      </c>
      <c r="L228" s="181"/>
      <c r="M228" s="182" t="s">
        <v>1</v>
      </c>
      <c r="N228" s="183" t="s">
        <v>43</v>
      </c>
      <c r="O228" s="57"/>
      <c r="P228" s="153">
        <f>O228*H228</f>
        <v>0</v>
      </c>
      <c r="Q228" s="153">
        <v>8.4999999999999995E-4</v>
      </c>
      <c r="R228" s="153">
        <f>Q228*H228</f>
        <v>2.5499999999999997E-3</v>
      </c>
      <c r="S228" s="153">
        <v>0</v>
      </c>
      <c r="T228" s="154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5" t="s">
        <v>269</v>
      </c>
      <c r="AT228" s="155" t="s">
        <v>266</v>
      </c>
      <c r="AU228" s="155" t="s">
        <v>86</v>
      </c>
      <c r="AY228" s="16" t="s">
        <v>130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6" t="s">
        <v>86</v>
      </c>
      <c r="BK228" s="156">
        <f>ROUND(I228*H228,2)</f>
        <v>0</v>
      </c>
      <c r="BL228" s="16" t="s">
        <v>218</v>
      </c>
      <c r="BM228" s="155" t="s">
        <v>352</v>
      </c>
    </row>
    <row r="229" spans="1:65" s="2" customFormat="1" ht="146.25" customHeight="1">
      <c r="A229" s="31"/>
      <c r="B229" s="143"/>
      <c r="C229" s="174" t="s">
        <v>353</v>
      </c>
      <c r="D229" s="174" t="s">
        <v>266</v>
      </c>
      <c r="E229" s="175" t="s">
        <v>354</v>
      </c>
      <c r="F229" s="176" t="s">
        <v>355</v>
      </c>
      <c r="G229" s="177" t="s">
        <v>136</v>
      </c>
      <c r="H229" s="178">
        <v>6</v>
      </c>
      <c r="I229" s="179"/>
      <c r="J229" s="180">
        <f>ROUND(I229*H229,2)</f>
        <v>0</v>
      </c>
      <c r="K229" s="176" t="s">
        <v>1</v>
      </c>
      <c r="L229" s="181"/>
      <c r="M229" s="182" t="s">
        <v>1</v>
      </c>
      <c r="N229" s="183" t="s">
        <v>43</v>
      </c>
      <c r="O229" s="57"/>
      <c r="P229" s="153">
        <f>O229*H229</f>
        <v>0</v>
      </c>
      <c r="Q229" s="153">
        <v>8.4999999999999995E-4</v>
      </c>
      <c r="R229" s="153">
        <f>Q229*H229</f>
        <v>5.0999999999999995E-3</v>
      </c>
      <c r="S229" s="153">
        <v>0</v>
      </c>
      <c r="T229" s="154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5" t="s">
        <v>269</v>
      </c>
      <c r="AT229" s="155" t="s">
        <v>266</v>
      </c>
      <c r="AU229" s="155" t="s">
        <v>86</v>
      </c>
      <c r="AY229" s="16" t="s">
        <v>130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6" t="s">
        <v>86</v>
      </c>
      <c r="BK229" s="156">
        <f>ROUND(I229*H229,2)</f>
        <v>0</v>
      </c>
      <c r="BL229" s="16" t="s">
        <v>218</v>
      </c>
      <c r="BM229" s="155" t="s">
        <v>356</v>
      </c>
    </row>
    <row r="230" spans="1:65" s="2" customFormat="1" ht="37.9" customHeight="1">
      <c r="A230" s="31"/>
      <c r="B230" s="143"/>
      <c r="C230" s="144" t="s">
        <v>357</v>
      </c>
      <c r="D230" s="144" t="s">
        <v>133</v>
      </c>
      <c r="E230" s="145" t="s">
        <v>358</v>
      </c>
      <c r="F230" s="146" t="s">
        <v>359</v>
      </c>
      <c r="G230" s="147" t="s">
        <v>285</v>
      </c>
      <c r="H230" s="148">
        <v>124.02</v>
      </c>
      <c r="I230" s="149"/>
      <c r="J230" s="150">
        <f>ROUND(I230*H230,2)</f>
        <v>0</v>
      </c>
      <c r="K230" s="146" t="s">
        <v>137</v>
      </c>
      <c r="L230" s="32"/>
      <c r="M230" s="151" t="s">
        <v>1</v>
      </c>
      <c r="N230" s="152" t="s">
        <v>43</v>
      </c>
      <c r="O230" s="57"/>
      <c r="P230" s="153">
        <f>O230*H230</f>
        <v>0</v>
      </c>
      <c r="Q230" s="153">
        <v>2.0000000000000002E-5</v>
      </c>
      <c r="R230" s="153">
        <f>Q230*H230</f>
        <v>2.4804000000000002E-3</v>
      </c>
      <c r="S230" s="153">
        <v>0</v>
      </c>
      <c r="T230" s="154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5" t="s">
        <v>218</v>
      </c>
      <c r="AT230" s="155" t="s">
        <v>133</v>
      </c>
      <c r="AU230" s="155" t="s">
        <v>86</v>
      </c>
      <c r="AY230" s="16" t="s">
        <v>130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6" t="s">
        <v>86</v>
      </c>
      <c r="BK230" s="156">
        <f>ROUND(I230*H230,2)</f>
        <v>0</v>
      </c>
      <c r="BL230" s="16" t="s">
        <v>218</v>
      </c>
      <c r="BM230" s="155" t="s">
        <v>360</v>
      </c>
    </row>
    <row r="231" spans="1:65" s="13" customFormat="1" ht="22.5">
      <c r="B231" s="157"/>
      <c r="D231" s="158" t="s">
        <v>140</v>
      </c>
      <c r="E231" s="159" t="s">
        <v>1</v>
      </c>
      <c r="F231" s="160" t="s">
        <v>361</v>
      </c>
      <c r="H231" s="161">
        <v>124.02</v>
      </c>
      <c r="I231" s="162"/>
      <c r="L231" s="157"/>
      <c r="M231" s="163"/>
      <c r="N231" s="164"/>
      <c r="O231" s="164"/>
      <c r="P231" s="164"/>
      <c r="Q231" s="164"/>
      <c r="R231" s="164"/>
      <c r="S231" s="164"/>
      <c r="T231" s="165"/>
      <c r="AT231" s="159" t="s">
        <v>140</v>
      </c>
      <c r="AU231" s="159" t="s">
        <v>86</v>
      </c>
      <c r="AV231" s="13" t="s">
        <v>86</v>
      </c>
      <c r="AW231" s="13" t="s">
        <v>33</v>
      </c>
      <c r="AX231" s="13" t="s">
        <v>82</v>
      </c>
      <c r="AY231" s="159" t="s">
        <v>130</v>
      </c>
    </row>
    <row r="232" spans="1:65" s="2" customFormat="1" ht="24.2" customHeight="1">
      <c r="A232" s="31"/>
      <c r="B232" s="143"/>
      <c r="C232" s="174" t="s">
        <v>362</v>
      </c>
      <c r="D232" s="174" t="s">
        <v>266</v>
      </c>
      <c r="E232" s="175" t="s">
        <v>363</v>
      </c>
      <c r="F232" s="176" t="s">
        <v>364</v>
      </c>
      <c r="G232" s="177" t="s">
        <v>285</v>
      </c>
      <c r="H232" s="178">
        <v>136.422</v>
      </c>
      <c r="I232" s="179"/>
      <c r="J232" s="180">
        <f>ROUND(I232*H232,2)</f>
        <v>0</v>
      </c>
      <c r="K232" s="176" t="s">
        <v>137</v>
      </c>
      <c r="L232" s="181"/>
      <c r="M232" s="182" t="s">
        <v>1</v>
      </c>
      <c r="N232" s="183" t="s">
        <v>43</v>
      </c>
      <c r="O232" s="57"/>
      <c r="P232" s="153">
        <f>O232*H232</f>
        <v>0</v>
      </c>
      <c r="Q232" s="153">
        <v>1.8000000000000001E-4</v>
      </c>
      <c r="R232" s="153">
        <f>Q232*H232</f>
        <v>2.4555960000000002E-2</v>
      </c>
      <c r="S232" s="153">
        <v>0</v>
      </c>
      <c r="T232" s="154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5" t="s">
        <v>269</v>
      </c>
      <c r="AT232" s="155" t="s">
        <v>266</v>
      </c>
      <c r="AU232" s="155" t="s">
        <v>86</v>
      </c>
      <c r="AY232" s="16" t="s">
        <v>130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6" t="s">
        <v>86</v>
      </c>
      <c r="BK232" s="156">
        <f>ROUND(I232*H232,2)</f>
        <v>0</v>
      </c>
      <c r="BL232" s="16" t="s">
        <v>218</v>
      </c>
      <c r="BM232" s="155" t="s">
        <v>365</v>
      </c>
    </row>
    <row r="233" spans="1:65" s="13" customFormat="1">
      <c r="B233" s="157"/>
      <c r="D233" s="158" t="s">
        <v>140</v>
      </c>
      <c r="F233" s="160" t="s">
        <v>366</v>
      </c>
      <c r="H233" s="161">
        <v>136.422</v>
      </c>
      <c r="I233" s="162"/>
      <c r="L233" s="157"/>
      <c r="M233" s="163"/>
      <c r="N233" s="164"/>
      <c r="O233" s="164"/>
      <c r="P233" s="164"/>
      <c r="Q233" s="164"/>
      <c r="R233" s="164"/>
      <c r="S233" s="164"/>
      <c r="T233" s="165"/>
      <c r="AT233" s="159" t="s">
        <v>140</v>
      </c>
      <c r="AU233" s="159" t="s">
        <v>86</v>
      </c>
      <c r="AV233" s="13" t="s">
        <v>86</v>
      </c>
      <c r="AW233" s="13" t="s">
        <v>3</v>
      </c>
      <c r="AX233" s="13" t="s">
        <v>82</v>
      </c>
      <c r="AY233" s="159" t="s">
        <v>130</v>
      </c>
    </row>
    <row r="234" spans="1:65" s="2" customFormat="1" ht="33" customHeight="1">
      <c r="A234" s="31"/>
      <c r="B234" s="143"/>
      <c r="C234" s="144" t="s">
        <v>367</v>
      </c>
      <c r="D234" s="144" t="s">
        <v>133</v>
      </c>
      <c r="E234" s="145" t="s">
        <v>368</v>
      </c>
      <c r="F234" s="146" t="s">
        <v>369</v>
      </c>
      <c r="G234" s="147" t="s">
        <v>285</v>
      </c>
      <c r="H234" s="148">
        <v>124.02</v>
      </c>
      <c r="I234" s="149"/>
      <c r="J234" s="150">
        <f>ROUND(I234*H234,2)</f>
        <v>0</v>
      </c>
      <c r="K234" s="146" t="s">
        <v>137</v>
      </c>
      <c r="L234" s="32"/>
      <c r="M234" s="151" t="s">
        <v>1</v>
      </c>
      <c r="N234" s="152" t="s">
        <v>43</v>
      </c>
      <c r="O234" s="57"/>
      <c r="P234" s="153">
        <f>O234*H234</f>
        <v>0</v>
      </c>
      <c r="Q234" s="153">
        <v>3.0000000000000001E-5</v>
      </c>
      <c r="R234" s="153">
        <f>Q234*H234</f>
        <v>3.7206000000000001E-3</v>
      </c>
      <c r="S234" s="153">
        <v>0</v>
      </c>
      <c r="T234" s="154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5" t="s">
        <v>218</v>
      </c>
      <c r="AT234" s="155" t="s">
        <v>133</v>
      </c>
      <c r="AU234" s="155" t="s">
        <v>86</v>
      </c>
      <c r="AY234" s="16" t="s">
        <v>130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6" t="s">
        <v>86</v>
      </c>
      <c r="BK234" s="156">
        <f>ROUND(I234*H234,2)</f>
        <v>0</v>
      </c>
      <c r="BL234" s="16" t="s">
        <v>218</v>
      </c>
      <c r="BM234" s="155" t="s">
        <v>370</v>
      </c>
    </row>
    <row r="235" spans="1:65" s="2" customFormat="1" ht="33" customHeight="1">
      <c r="A235" s="31"/>
      <c r="B235" s="143"/>
      <c r="C235" s="174" t="s">
        <v>371</v>
      </c>
      <c r="D235" s="174" t="s">
        <v>266</v>
      </c>
      <c r="E235" s="175" t="s">
        <v>372</v>
      </c>
      <c r="F235" s="176" t="s">
        <v>373</v>
      </c>
      <c r="G235" s="177" t="s">
        <v>285</v>
      </c>
      <c r="H235" s="178">
        <v>136.422</v>
      </c>
      <c r="I235" s="179"/>
      <c r="J235" s="180">
        <f>ROUND(I235*H235,2)</f>
        <v>0</v>
      </c>
      <c r="K235" s="176" t="s">
        <v>137</v>
      </c>
      <c r="L235" s="181"/>
      <c r="M235" s="182" t="s">
        <v>1</v>
      </c>
      <c r="N235" s="183" t="s">
        <v>43</v>
      </c>
      <c r="O235" s="57"/>
      <c r="P235" s="153">
        <f>O235*H235</f>
        <v>0</v>
      </c>
      <c r="Q235" s="153">
        <v>4.0000000000000003E-5</v>
      </c>
      <c r="R235" s="153">
        <f>Q235*H235</f>
        <v>5.4568800000000008E-3</v>
      </c>
      <c r="S235" s="153">
        <v>0</v>
      </c>
      <c r="T235" s="154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5" t="s">
        <v>269</v>
      </c>
      <c r="AT235" s="155" t="s">
        <v>266</v>
      </c>
      <c r="AU235" s="155" t="s">
        <v>86</v>
      </c>
      <c r="AY235" s="16" t="s">
        <v>130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6" t="s">
        <v>86</v>
      </c>
      <c r="BK235" s="156">
        <f>ROUND(I235*H235,2)</f>
        <v>0</v>
      </c>
      <c r="BL235" s="16" t="s">
        <v>218</v>
      </c>
      <c r="BM235" s="155" t="s">
        <v>374</v>
      </c>
    </row>
    <row r="236" spans="1:65" s="13" customFormat="1">
      <c r="B236" s="157"/>
      <c r="D236" s="158" t="s">
        <v>140</v>
      </c>
      <c r="F236" s="160" t="s">
        <v>366</v>
      </c>
      <c r="H236" s="161">
        <v>136.422</v>
      </c>
      <c r="I236" s="162"/>
      <c r="L236" s="157"/>
      <c r="M236" s="163"/>
      <c r="N236" s="164"/>
      <c r="O236" s="164"/>
      <c r="P236" s="164"/>
      <c r="Q236" s="164"/>
      <c r="R236" s="164"/>
      <c r="S236" s="164"/>
      <c r="T236" s="165"/>
      <c r="AT236" s="159" t="s">
        <v>140</v>
      </c>
      <c r="AU236" s="159" t="s">
        <v>86</v>
      </c>
      <c r="AV236" s="13" t="s">
        <v>86</v>
      </c>
      <c r="AW236" s="13" t="s">
        <v>3</v>
      </c>
      <c r="AX236" s="13" t="s">
        <v>82</v>
      </c>
      <c r="AY236" s="159" t="s">
        <v>130</v>
      </c>
    </row>
    <row r="237" spans="1:65" s="2" customFormat="1" ht="78.75" customHeight="1">
      <c r="A237" s="31"/>
      <c r="B237" s="143"/>
      <c r="C237" s="144" t="s">
        <v>375</v>
      </c>
      <c r="D237" s="144" t="s">
        <v>133</v>
      </c>
      <c r="E237" s="145" t="s">
        <v>376</v>
      </c>
      <c r="F237" s="146" t="s">
        <v>377</v>
      </c>
      <c r="G237" s="147" t="s">
        <v>136</v>
      </c>
      <c r="H237" s="148">
        <v>22</v>
      </c>
      <c r="I237" s="149"/>
      <c r="J237" s="150">
        <f t="shared" ref="J237:J246" si="0">ROUND(I237*H237,2)</f>
        <v>0</v>
      </c>
      <c r="K237" s="146" t="s">
        <v>137</v>
      </c>
      <c r="L237" s="32"/>
      <c r="M237" s="151" t="s">
        <v>1</v>
      </c>
      <c r="N237" s="152" t="s">
        <v>43</v>
      </c>
      <c r="O237" s="57"/>
      <c r="P237" s="153">
        <f t="shared" ref="P237:P246" si="1">O237*H237</f>
        <v>0</v>
      </c>
      <c r="Q237" s="153">
        <v>2.7E-4</v>
      </c>
      <c r="R237" s="153">
        <f t="shared" ref="R237:R246" si="2">Q237*H237</f>
        <v>5.94E-3</v>
      </c>
      <c r="S237" s="153">
        <v>0</v>
      </c>
      <c r="T237" s="154">
        <f t="shared" ref="T237:T246" si="3"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5" t="s">
        <v>218</v>
      </c>
      <c r="AT237" s="155" t="s">
        <v>133</v>
      </c>
      <c r="AU237" s="155" t="s">
        <v>86</v>
      </c>
      <c r="AY237" s="16" t="s">
        <v>130</v>
      </c>
      <c r="BE237" s="156">
        <f t="shared" ref="BE237:BE246" si="4">IF(N237="základní",J237,0)</f>
        <v>0</v>
      </c>
      <c r="BF237" s="156">
        <f t="shared" ref="BF237:BF246" si="5">IF(N237="snížená",J237,0)</f>
        <v>0</v>
      </c>
      <c r="BG237" s="156">
        <f t="shared" ref="BG237:BG246" si="6">IF(N237="zákl. přenesená",J237,0)</f>
        <v>0</v>
      </c>
      <c r="BH237" s="156">
        <f t="shared" ref="BH237:BH246" si="7">IF(N237="sníž. přenesená",J237,0)</f>
        <v>0</v>
      </c>
      <c r="BI237" s="156">
        <f t="shared" ref="BI237:BI246" si="8">IF(N237="nulová",J237,0)</f>
        <v>0</v>
      </c>
      <c r="BJ237" s="16" t="s">
        <v>86</v>
      </c>
      <c r="BK237" s="156">
        <f t="shared" ref="BK237:BK246" si="9">ROUND(I237*H237,2)</f>
        <v>0</v>
      </c>
      <c r="BL237" s="16" t="s">
        <v>218</v>
      </c>
      <c r="BM237" s="155" t="s">
        <v>378</v>
      </c>
    </row>
    <row r="238" spans="1:65" s="2" customFormat="1" ht="235.5" customHeight="1">
      <c r="A238" s="31"/>
      <c r="B238" s="143"/>
      <c r="C238" s="174" t="s">
        <v>379</v>
      </c>
      <c r="D238" s="174" t="s">
        <v>266</v>
      </c>
      <c r="E238" s="175" t="s">
        <v>380</v>
      </c>
      <c r="F238" s="176" t="s">
        <v>381</v>
      </c>
      <c r="G238" s="177" t="s">
        <v>136</v>
      </c>
      <c r="H238" s="178">
        <v>22</v>
      </c>
      <c r="I238" s="179"/>
      <c r="J238" s="180">
        <f t="shared" si="0"/>
        <v>0</v>
      </c>
      <c r="K238" s="176" t="s">
        <v>1</v>
      </c>
      <c r="L238" s="181"/>
      <c r="M238" s="182" t="s">
        <v>1</v>
      </c>
      <c r="N238" s="183" t="s">
        <v>43</v>
      </c>
      <c r="O238" s="57"/>
      <c r="P238" s="153">
        <f t="shared" si="1"/>
        <v>0</v>
      </c>
      <c r="Q238" s="153">
        <v>2.9000000000000001E-2</v>
      </c>
      <c r="R238" s="153">
        <f t="shared" si="2"/>
        <v>0.63800000000000001</v>
      </c>
      <c r="S238" s="153">
        <v>0</v>
      </c>
      <c r="T238" s="154">
        <f t="shared" si="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5" t="s">
        <v>269</v>
      </c>
      <c r="AT238" s="155" t="s">
        <v>266</v>
      </c>
      <c r="AU238" s="155" t="s">
        <v>86</v>
      </c>
      <c r="AY238" s="16" t="s">
        <v>130</v>
      </c>
      <c r="BE238" s="156">
        <f t="shared" si="4"/>
        <v>0</v>
      </c>
      <c r="BF238" s="156">
        <f t="shared" si="5"/>
        <v>0</v>
      </c>
      <c r="BG238" s="156">
        <f t="shared" si="6"/>
        <v>0</v>
      </c>
      <c r="BH238" s="156">
        <f t="shared" si="7"/>
        <v>0</v>
      </c>
      <c r="BI238" s="156">
        <f t="shared" si="8"/>
        <v>0</v>
      </c>
      <c r="BJ238" s="16" t="s">
        <v>86</v>
      </c>
      <c r="BK238" s="156">
        <f t="shared" si="9"/>
        <v>0</v>
      </c>
      <c r="BL238" s="16" t="s">
        <v>218</v>
      </c>
      <c r="BM238" s="155" t="s">
        <v>382</v>
      </c>
    </row>
    <row r="239" spans="1:65" s="2" customFormat="1" ht="16.5" customHeight="1">
      <c r="A239" s="31"/>
      <c r="B239" s="143"/>
      <c r="C239" s="174" t="s">
        <v>383</v>
      </c>
      <c r="D239" s="174" t="s">
        <v>266</v>
      </c>
      <c r="E239" s="175" t="s">
        <v>384</v>
      </c>
      <c r="F239" s="176" t="s">
        <v>385</v>
      </c>
      <c r="G239" s="177" t="s">
        <v>136</v>
      </c>
      <c r="H239" s="178">
        <v>11</v>
      </c>
      <c r="I239" s="179"/>
      <c r="J239" s="180">
        <f t="shared" si="0"/>
        <v>0</v>
      </c>
      <c r="K239" s="176" t="s">
        <v>1</v>
      </c>
      <c r="L239" s="181"/>
      <c r="M239" s="182" t="s">
        <v>1</v>
      </c>
      <c r="N239" s="183" t="s">
        <v>43</v>
      </c>
      <c r="O239" s="57"/>
      <c r="P239" s="153">
        <f t="shared" si="1"/>
        <v>0</v>
      </c>
      <c r="Q239" s="153">
        <v>0</v>
      </c>
      <c r="R239" s="153">
        <f t="shared" si="2"/>
        <v>0</v>
      </c>
      <c r="S239" s="153">
        <v>0</v>
      </c>
      <c r="T239" s="154">
        <f t="shared" si="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5" t="s">
        <v>269</v>
      </c>
      <c r="AT239" s="155" t="s">
        <v>266</v>
      </c>
      <c r="AU239" s="155" t="s">
        <v>86</v>
      </c>
      <c r="AY239" s="16" t="s">
        <v>130</v>
      </c>
      <c r="BE239" s="156">
        <f t="shared" si="4"/>
        <v>0</v>
      </c>
      <c r="BF239" s="156">
        <f t="shared" si="5"/>
        <v>0</v>
      </c>
      <c r="BG239" s="156">
        <f t="shared" si="6"/>
        <v>0</v>
      </c>
      <c r="BH239" s="156">
        <f t="shared" si="7"/>
        <v>0</v>
      </c>
      <c r="BI239" s="156">
        <f t="shared" si="8"/>
        <v>0</v>
      </c>
      <c r="BJ239" s="16" t="s">
        <v>86</v>
      </c>
      <c r="BK239" s="156">
        <f t="shared" si="9"/>
        <v>0</v>
      </c>
      <c r="BL239" s="16" t="s">
        <v>218</v>
      </c>
      <c r="BM239" s="155" t="s">
        <v>386</v>
      </c>
    </row>
    <row r="240" spans="1:65" s="2" customFormat="1" ht="16.5" customHeight="1">
      <c r="A240" s="31"/>
      <c r="B240" s="143"/>
      <c r="C240" s="174" t="s">
        <v>387</v>
      </c>
      <c r="D240" s="174" t="s">
        <v>266</v>
      </c>
      <c r="E240" s="175" t="s">
        <v>388</v>
      </c>
      <c r="F240" s="176" t="s">
        <v>389</v>
      </c>
      <c r="G240" s="177" t="s">
        <v>136</v>
      </c>
      <c r="H240" s="178">
        <v>22</v>
      </c>
      <c r="I240" s="179"/>
      <c r="J240" s="180">
        <f t="shared" si="0"/>
        <v>0</v>
      </c>
      <c r="K240" s="176" t="s">
        <v>1</v>
      </c>
      <c r="L240" s="181"/>
      <c r="M240" s="182" t="s">
        <v>1</v>
      </c>
      <c r="N240" s="183" t="s">
        <v>43</v>
      </c>
      <c r="O240" s="57"/>
      <c r="P240" s="153">
        <f t="shared" si="1"/>
        <v>0</v>
      </c>
      <c r="Q240" s="153">
        <v>0</v>
      </c>
      <c r="R240" s="153">
        <f t="shared" si="2"/>
        <v>0</v>
      </c>
      <c r="S240" s="153">
        <v>0</v>
      </c>
      <c r="T240" s="154">
        <f t="shared" si="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5" t="s">
        <v>269</v>
      </c>
      <c r="AT240" s="155" t="s">
        <v>266</v>
      </c>
      <c r="AU240" s="155" t="s">
        <v>86</v>
      </c>
      <c r="AY240" s="16" t="s">
        <v>130</v>
      </c>
      <c r="BE240" s="156">
        <f t="shared" si="4"/>
        <v>0</v>
      </c>
      <c r="BF240" s="156">
        <f t="shared" si="5"/>
        <v>0</v>
      </c>
      <c r="BG240" s="156">
        <f t="shared" si="6"/>
        <v>0</v>
      </c>
      <c r="BH240" s="156">
        <f t="shared" si="7"/>
        <v>0</v>
      </c>
      <c r="BI240" s="156">
        <f t="shared" si="8"/>
        <v>0</v>
      </c>
      <c r="BJ240" s="16" t="s">
        <v>86</v>
      </c>
      <c r="BK240" s="156">
        <f t="shared" si="9"/>
        <v>0</v>
      </c>
      <c r="BL240" s="16" t="s">
        <v>218</v>
      </c>
      <c r="BM240" s="155" t="s">
        <v>390</v>
      </c>
    </row>
    <row r="241" spans="1:65" s="2" customFormat="1" ht="16.5" customHeight="1">
      <c r="A241" s="31"/>
      <c r="B241" s="143"/>
      <c r="C241" s="174" t="s">
        <v>391</v>
      </c>
      <c r="D241" s="174" t="s">
        <v>266</v>
      </c>
      <c r="E241" s="175" t="s">
        <v>392</v>
      </c>
      <c r="F241" s="176" t="s">
        <v>393</v>
      </c>
      <c r="G241" s="177" t="s">
        <v>136</v>
      </c>
      <c r="H241" s="178">
        <v>22</v>
      </c>
      <c r="I241" s="179"/>
      <c r="J241" s="180">
        <f t="shared" si="0"/>
        <v>0</v>
      </c>
      <c r="K241" s="176" t="s">
        <v>1</v>
      </c>
      <c r="L241" s="181"/>
      <c r="M241" s="182" t="s">
        <v>1</v>
      </c>
      <c r="N241" s="183" t="s">
        <v>43</v>
      </c>
      <c r="O241" s="57"/>
      <c r="P241" s="153">
        <f t="shared" si="1"/>
        <v>0</v>
      </c>
      <c r="Q241" s="153">
        <v>0</v>
      </c>
      <c r="R241" s="153">
        <f t="shared" si="2"/>
        <v>0</v>
      </c>
      <c r="S241" s="153">
        <v>0</v>
      </c>
      <c r="T241" s="154">
        <f t="shared" si="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5" t="s">
        <v>269</v>
      </c>
      <c r="AT241" s="155" t="s">
        <v>266</v>
      </c>
      <c r="AU241" s="155" t="s">
        <v>86</v>
      </c>
      <c r="AY241" s="16" t="s">
        <v>130</v>
      </c>
      <c r="BE241" s="156">
        <f t="shared" si="4"/>
        <v>0</v>
      </c>
      <c r="BF241" s="156">
        <f t="shared" si="5"/>
        <v>0</v>
      </c>
      <c r="BG241" s="156">
        <f t="shared" si="6"/>
        <v>0</v>
      </c>
      <c r="BH241" s="156">
        <f t="shared" si="7"/>
        <v>0</v>
      </c>
      <c r="BI241" s="156">
        <f t="shared" si="8"/>
        <v>0</v>
      </c>
      <c r="BJ241" s="16" t="s">
        <v>86</v>
      </c>
      <c r="BK241" s="156">
        <f t="shared" si="9"/>
        <v>0</v>
      </c>
      <c r="BL241" s="16" t="s">
        <v>218</v>
      </c>
      <c r="BM241" s="155" t="s">
        <v>394</v>
      </c>
    </row>
    <row r="242" spans="1:65" s="2" customFormat="1" ht="16.5" customHeight="1">
      <c r="A242" s="31"/>
      <c r="B242" s="143"/>
      <c r="C242" s="174" t="s">
        <v>395</v>
      </c>
      <c r="D242" s="174" t="s">
        <v>266</v>
      </c>
      <c r="E242" s="175" t="s">
        <v>396</v>
      </c>
      <c r="F242" s="176" t="s">
        <v>397</v>
      </c>
      <c r="G242" s="177" t="s">
        <v>136</v>
      </c>
      <c r="H242" s="178">
        <v>22</v>
      </c>
      <c r="I242" s="179"/>
      <c r="J242" s="180">
        <f t="shared" si="0"/>
        <v>0</v>
      </c>
      <c r="K242" s="176" t="s">
        <v>1</v>
      </c>
      <c r="L242" s="181"/>
      <c r="M242" s="182" t="s">
        <v>1</v>
      </c>
      <c r="N242" s="183" t="s">
        <v>43</v>
      </c>
      <c r="O242" s="57"/>
      <c r="P242" s="153">
        <f t="shared" si="1"/>
        <v>0</v>
      </c>
      <c r="Q242" s="153">
        <v>0</v>
      </c>
      <c r="R242" s="153">
        <f t="shared" si="2"/>
        <v>0</v>
      </c>
      <c r="S242" s="153">
        <v>0</v>
      </c>
      <c r="T242" s="154">
        <f t="shared" si="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5" t="s">
        <v>269</v>
      </c>
      <c r="AT242" s="155" t="s">
        <v>266</v>
      </c>
      <c r="AU242" s="155" t="s">
        <v>86</v>
      </c>
      <c r="AY242" s="16" t="s">
        <v>130</v>
      </c>
      <c r="BE242" s="156">
        <f t="shared" si="4"/>
        <v>0</v>
      </c>
      <c r="BF242" s="156">
        <f t="shared" si="5"/>
        <v>0</v>
      </c>
      <c r="BG242" s="156">
        <f t="shared" si="6"/>
        <v>0</v>
      </c>
      <c r="BH242" s="156">
        <f t="shared" si="7"/>
        <v>0</v>
      </c>
      <c r="BI242" s="156">
        <f t="shared" si="8"/>
        <v>0</v>
      </c>
      <c r="BJ242" s="16" t="s">
        <v>86</v>
      </c>
      <c r="BK242" s="156">
        <f t="shared" si="9"/>
        <v>0</v>
      </c>
      <c r="BL242" s="16" t="s">
        <v>218</v>
      </c>
      <c r="BM242" s="155" t="s">
        <v>398</v>
      </c>
    </row>
    <row r="243" spans="1:65" s="2" customFormat="1" ht="16.5" customHeight="1">
      <c r="A243" s="31"/>
      <c r="B243" s="143"/>
      <c r="C243" s="174" t="s">
        <v>399</v>
      </c>
      <c r="D243" s="174" t="s">
        <v>266</v>
      </c>
      <c r="E243" s="175" t="s">
        <v>400</v>
      </c>
      <c r="F243" s="176" t="s">
        <v>401</v>
      </c>
      <c r="G243" s="177" t="s">
        <v>136</v>
      </c>
      <c r="H243" s="178">
        <v>22</v>
      </c>
      <c r="I243" s="179"/>
      <c r="J243" s="180">
        <f t="shared" si="0"/>
        <v>0</v>
      </c>
      <c r="K243" s="176" t="s">
        <v>1</v>
      </c>
      <c r="L243" s="181"/>
      <c r="M243" s="182" t="s">
        <v>1</v>
      </c>
      <c r="N243" s="183" t="s">
        <v>43</v>
      </c>
      <c r="O243" s="57"/>
      <c r="P243" s="153">
        <f t="shared" si="1"/>
        <v>0</v>
      </c>
      <c r="Q243" s="153">
        <v>0</v>
      </c>
      <c r="R243" s="153">
        <f t="shared" si="2"/>
        <v>0</v>
      </c>
      <c r="S243" s="153">
        <v>0</v>
      </c>
      <c r="T243" s="154">
        <f t="shared" si="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5" t="s">
        <v>269</v>
      </c>
      <c r="AT243" s="155" t="s">
        <v>266</v>
      </c>
      <c r="AU243" s="155" t="s">
        <v>86</v>
      </c>
      <c r="AY243" s="16" t="s">
        <v>130</v>
      </c>
      <c r="BE243" s="156">
        <f t="shared" si="4"/>
        <v>0</v>
      </c>
      <c r="BF243" s="156">
        <f t="shared" si="5"/>
        <v>0</v>
      </c>
      <c r="BG243" s="156">
        <f t="shared" si="6"/>
        <v>0</v>
      </c>
      <c r="BH243" s="156">
        <f t="shared" si="7"/>
        <v>0</v>
      </c>
      <c r="BI243" s="156">
        <f t="shared" si="8"/>
        <v>0</v>
      </c>
      <c r="BJ243" s="16" t="s">
        <v>86</v>
      </c>
      <c r="BK243" s="156">
        <f t="shared" si="9"/>
        <v>0</v>
      </c>
      <c r="BL243" s="16" t="s">
        <v>218</v>
      </c>
      <c r="BM243" s="155" t="s">
        <v>402</v>
      </c>
    </row>
    <row r="244" spans="1:65" s="2" customFormat="1" ht="24.2" customHeight="1">
      <c r="A244" s="31"/>
      <c r="B244" s="143"/>
      <c r="C244" s="144" t="s">
        <v>403</v>
      </c>
      <c r="D244" s="144" t="s">
        <v>133</v>
      </c>
      <c r="E244" s="145" t="s">
        <v>404</v>
      </c>
      <c r="F244" s="146" t="s">
        <v>405</v>
      </c>
      <c r="G244" s="147" t="s">
        <v>136</v>
      </c>
      <c r="H244" s="148">
        <v>22</v>
      </c>
      <c r="I244" s="149"/>
      <c r="J244" s="150">
        <f t="shared" si="0"/>
        <v>0</v>
      </c>
      <c r="K244" s="146" t="s">
        <v>137</v>
      </c>
      <c r="L244" s="32"/>
      <c r="M244" s="151" t="s">
        <v>1</v>
      </c>
      <c r="N244" s="152" t="s">
        <v>43</v>
      </c>
      <c r="O244" s="57"/>
      <c r="P244" s="153">
        <f t="shared" si="1"/>
        <v>0</v>
      </c>
      <c r="Q244" s="153">
        <v>0</v>
      </c>
      <c r="R244" s="153">
        <f t="shared" si="2"/>
        <v>0</v>
      </c>
      <c r="S244" s="153">
        <v>4.1700000000000001E-2</v>
      </c>
      <c r="T244" s="154">
        <f t="shared" si="3"/>
        <v>0.91739999999999999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55" t="s">
        <v>218</v>
      </c>
      <c r="AT244" s="155" t="s">
        <v>133</v>
      </c>
      <c r="AU244" s="155" t="s">
        <v>86</v>
      </c>
      <c r="AY244" s="16" t="s">
        <v>130</v>
      </c>
      <c r="BE244" s="156">
        <f t="shared" si="4"/>
        <v>0</v>
      </c>
      <c r="BF244" s="156">
        <f t="shared" si="5"/>
        <v>0</v>
      </c>
      <c r="BG244" s="156">
        <f t="shared" si="6"/>
        <v>0</v>
      </c>
      <c r="BH244" s="156">
        <f t="shared" si="7"/>
        <v>0</v>
      </c>
      <c r="BI244" s="156">
        <f t="shared" si="8"/>
        <v>0</v>
      </c>
      <c r="BJ244" s="16" t="s">
        <v>86</v>
      </c>
      <c r="BK244" s="156">
        <f t="shared" si="9"/>
        <v>0</v>
      </c>
      <c r="BL244" s="16" t="s">
        <v>218</v>
      </c>
      <c r="BM244" s="155" t="s">
        <v>406</v>
      </c>
    </row>
    <row r="245" spans="1:65" s="2" customFormat="1" ht="44.25" customHeight="1">
      <c r="A245" s="31"/>
      <c r="B245" s="143"/>
      <c r="C245" s="144" t="s">
        <v>407</v>
      </c>
      <c r="D245" s="144" t="s">
        <v>133</v>
      </c>
      <c r="E245" s="145" t="s">
        <v>408</v>
      </c>
      <c r="F245" s="146" t="s">
        <v>409</v>
      </c>
      <c r="G245" s="147" t="s">
        <v>136</v>
      </c>
      <c r="H245" s="148">
        <v>27</v>
      </c>
      <c r="I245" s="149"/>
      <c r="J245" s="150">
        <f t="shared" si="0"/>
        <v>0</v>
      </c>
      <c r="K245" s="146" t="s">
        <v>137</v>
      </c>
      <c r="L245" s="32"/>
      <c r="M245" s="151" t="s">
        <v>1</v>
      </c>
      <c r="N245" s="152" t="s">
        <v>43</v>
      </c>
      <c r="O245" s="57"/>
      <c r="P245" s="153">
        <f t="shared" si="1"/>
        <v>0</v>
      </c>
      <c r="Q245" s="153">
        <v>0</v>
      </c>
      <c r="R245" s="153">
        <f t="shared" si="2"/>
        <v>0</v>
      </c>
      <c r="S245" s="153">
        <v>0</v>
      </c>
      <c r="T245" s="154">
        <f t="shared" si="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5" t="s">
        <v>218</v>
      </c>
      <c r="AT245" s="155" t="s">
        <v>133</v>
      </c>
      <c r="AU245" s="155" t="s">
        <v>86</v>
      </c>
      <c r="AY245" s="16" t="s">
        <v>130</v>
      </c>
      <c r="BE245" s="156">
        <f t="shared" si="4"/>
        <v>0</v>
      </c>
      <c r="BF245" s="156">
        <f t="shared" si="5"/>
        <v>0</v>
      </c>
      <c r="BG245" s="156">
        <f t="shared" si="6"/>
        <v>0</v>
      </c>
      <c r="BH245" s="156">
        <f t="shared" si="7"/>
        <v>0</v>
      </c>
      <c r="BI245" s="156">
        <f t="shared" si="8"/>
        <v>0</v>
      </c>
      <c r="BJ245" s="16" t="s">
        <v>86</v>
      </c>
      <c r="BK245" s="156">
        <f t="shared" si="9"/>
        <v>0</v>
      </c>
      <c r="BL245" s="16" t="s">
        <v>218</v>
      </c>
      <c r="BM245" s="155" t="s">
        <v>410</v>
      </c>
    </row>
    <row r="246" spans="1:65" s="2" customFormat="1" ht="16.5" customHeight="1">
      <c r="A246" s="31"/>
      <c r="B246" s="143"/>
      <c r="C246" s="174" t="s">
        <v>411</v>
      </c>
      <c r="D246" s="174" t="s">
        <v>266</v>
      </c>
      <c r="E246" s="175" t="s">
        <v>412</v>
      </c>
      <c r="F246" s="176" t="s">
        <v>413</v>
      </c>
      <c r="G246" s="177" t="s">
        <v>285</v>
      </c>
      <c r="H246" s="178">
        <v>28.344999999999999</v>
      </c>
      <c r="I246" s="179"/>
      <c r="J246" s="180">
        <f t="shared" si="0"/>
        <v>0</v>
      </c>
      <c r="K246" s="176" t="s">
        <v>137</v>
      </c>
      <c r="L246" s="181"/>
      <c r="M246" s="182" t="s">
        <v>1</v>
      </c>
      <c r="N246" s="183" t="s">
        <v>43</v>
      </c>
      <c r="O246" s="57"/>
      <c r="P246" s="153">
        <f t="shared" si="1"/>
        <v>0</v>
      </c>
      <c r="Q246" s="153">
        <v>1.8E-3</v>
      </c>
      <c r="R246" s="153">
        <f t="shared" si="2"/>
        <v>5.1020999999999997E-2</v>
      </c>
      <c r="S246" s="153">
        <v>0</v>
      </c>
      <c r="T246" s="154">
        <f t="shared" si="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5" t="s">
        <v>269</v>
      </c>
      <c r="AT246" s="155" t="s">
        <v>266</v>
      </c>
      <c r="AU246" s="155" t="s">
        <v>86</v>
      </c>
      <c r="AY246" s="16" t="s">
        <v>130</v>
      </c>
      <c r="BE246" s="156">
        <f t="shared" si="4"/>
        <v>0</v>
      </c>
      <c r="BF246" s="156">
        <f t="shared" si="5"/>
        <v>0</v>
      </c>
      <c r="BG246" s="156">
        <f t="shared" si="6"/>
        <v>0</v>
      </c>
      <c r="BH246" s="156">
        <f t="shared" si="7"/>
        <v>0</v>
      </c>
      <c r="BI246" s="156">
        <f t="shared" si="8"/>
        <v>0</v>
      </c>
      <c r="BJ246" s="16" t="s">
        <v>86</v>
      </c>
      <c r="BK246" s="156">
        <f t="shared" si="9"/>
        <v>0</v>
      </c>
      <c r="BL246" s="16" t="s">
        <v>218</v>
      </c>
      <c r="BM246" s="155" t="s">
        <v>414</v>
      </c>
    </row>
    <row r="247" spans="1:65" s="13" customFormat="1">
      <c r="B247" s="157"/>
      <c r="D247" s="158" t="s">
        <v>140</v>
      </c>
      <c r="E247" s="159" t="s">
        <v>1</v>
      </c>
      <c r="F247" s="160" t="s">
        <v>415</v>
      </c>
      <c r="H247" s="161">
        <v>28.344999999999999</v>
      </c>
      <c r="I247" s="162"/>
      <c r="L247" s="157"/>
      <c r="M247" s="163"/>
      <c r="N247" s="164"/>
      <c r="O247" s="164"/>
      <c r="P247" s="164"/>
      <c r="Q247" s="164"/>
      <c r="R247" s="164"/>
      <c r="S247" s="164"/>
      <c r="T247" s="165"/>
      <c r="AT247" s="159" t="s">
        <v>140</v>
      </c>
      <c r="AU247" s="159" t="s">
        <v>86</v>
      </c>
      <c r="AV247" s="13" t="s">
        <v>86</v>
      </c>
      <c r="AW247" s="13" t="s">
        <v>33</v>
      </c>
      <c r="AX247" s="13" t="s">
        <v>82</v>
      </c>
      <c r="AY247" s="159" t="s">
        <v>130</v>
      </c>
    </row>
    <row r="248" spans="1:65" s="2" customFormat="1" ht="49.15" customHeight="1">
      <c r="A248" s="31"/>
      <c r="B248" s="143"/>
      <c r="C248" s="144" t="s">
        <v>416</v>
      </c>
      <c r="D248" s="144" t="s">
        <v>133</v>
      </c>
      <c r="E248" s="145" t="s">
        <v>417</v>
      </c>
      <c r="F248" s="146" t="s">
        <v>418</v>
      </c>
      <c r="G248" s="147" t="s">
        <v>213</v>
      </c>
      <c r="H248" s="148">
        <v>3.117</v>
      </c>
      <c r="I248" s="149"/>
      <c r="J248" s="150">
        <f>ROUND(I248*H248,2)</f>
        <v>0</v>
      </c>
      <c r="K248" s="146" t="s">
        <v>137</v>
      </c>
      <c r="L248" s="32"/>
      <c r="M248" s="151" t="s">
        <v>1</v>
      </c>
      <c r="N248" s="152" t="s">
        <v>43</v>
      </c>
      <c r="O248" s="57"/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5" t="s">
        <v>218</v>
      </c>
      <c r="AT248" s="155" t="s">
        <v>133</v>
      </c>
      <c r="AU248" s="155" t="s">
        <v>86</v>
      </c>
      <c r="AY248" s="16" t="s">
        <v>130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6" t="s">
        <v>86</v>
      </c>
      <c r="BK248" s="156">
        <f>ROUND(I248*H248,2)</f>
        <v>0</v>
      </c>
      <c r="BL248" s="16" t="s">
        <v>218</v>
      </c>
      <c r="BM248" s="155" t="s">
        <v>419</v>
      </c>
    </row>
    <row r="249" spans="1:65" s="13" customFormat="1">
      <c r="B249" s="157"/>
      <c r="D249" s="158" t="s">
        <v>140</v>
      </c>
      <c r="E249" s="159" t="s">
        <v>1</v>
      </c>
      <c r="F249" s="160" t="s">
        <v>420</v>
      </c>
      <c r="H249" s="161">
        <v>3.117</v>
      </c>
      <c r="I249" s="162"/>
      <c r="L249" s="157"/>
      <c r="M249" s="163"/>
      <c r="N249" s="164"/>
      <c r="O249" s="164"/>
      <c r="P249" s="164"/>
      <c r="Q249" s="164"/>
      <c r="R249" s="164"/>
      <c r="S249" s="164"/>
      <c r="T249" s="165"/>
      <c r="AT249" s="159" t="s">
        <v>140</v>
      </c>
      <c r="AU249" s="159" t="s">
        <v>86</v>
      </c>
      <c r="AV249" s="13" t="s">
        <v>86</v>
      </c>
      <c r="AW249" s="13" t="s">
        <v>33</v>
      </c>
      <c r="AX249" s="13" t="s">
        <v>82</v>
      </c>
      <c r="AY249" s="159" t="s">
        <v>130</v>
      </c>
    </row>
    <row r="250" spans="1:65" s="12" customFormat="1" ht="22.9" customHeight="1">
      <c r="B250" s="130"/>
      <c r="D250" s="131" t="s">
        <v>76</v>
      </c>
      <c r="E250" s="141" t="s">
        <v>421</v>
      </c>
      <c r="F250" s="141" t="s">
        <v>422</v>
      </c>
      <c r="I250" s="133"/>
      <c r="J250" s="142">
        <f>BK250</f>
        <v>0</v>
      </c>
      <c r="L250" s="130"/>
      <c r="M250" s="135"/>
      <c r="N250" s="136"/>
      <c r="O250" s="136"/>
      <c r="P250" s="137">
        <f>SUM(P251:P263)</f>
        <v>0</v>
      </c>
      <c r="Q250" s="136"/>
      <c r="R250" s="137">
        <f>SUM(R251:R263)</f>
        <v>5.57735E-3</v>
      </c>
      <c r="S250" s="136"/>
      <c r="T250" s="138">
        <f>SUM(T251:T263)</f>
        <v>2.7302500000000004E-2</v>
      </c>
      <c r="AR250" s="131" t="s">
        <v>86</v>
      </c>
      <c r="AT250" s="139" t="s">
        <v>76</v>
      </c>
      <c r="AU250" s="139" t="s">
        <v>82</v>
      </c>
      <c r="AY250" s="131" t="s">
        <v>130</v>
      </c>
      <c r="BK250" s="140">
        <f>SUM(BK251:BK263)</f>
        <v>0</v>
      </c>
    </row>
    <row r="251" spans="1:65" s="2" customFormat="1" ht="24.2" customHeight="1">
      <c r="A251" s="31"/>
      <c r="B251" s="143"/>
      <c r="C251" s="144" t="s">
        <v>423</v>
      </c>
      <c r="D251" s="144" t="s">
        <v>133</v>
      </c>
      <c r="E251" s="145" t="s">
        <v>424</v>
      </c>
      <c r="F251" s="146" t="s">
        <v>425</v>
      </c>
      <c r="G251" s="147" t="s">
        <v>144</v>
      </c>
      <c r="H251" s="148">
        <v>0.33500000000000002</v>
      </c>
      <c r="I251" s="149"/>
      <c r="J251" s="150">
        <f>ROUND(I251*H251,2)</f>
        <v>0</v>
      </c>
      <c r="K251" s="146" t="s">
        <v>137</v>
      </c>
      <c r="L251" s="32"/>
      <c r="M251" s="151" t="s">
        <v>1</v>
      </c>
      <c r="N251" s="152" t="s">
        <v>43</v>
      </c>
      <c r="O251" s="57"/>
      <c r="P251" s="153">
        <f>O251*H251</f>
        <v>0</v>
      </c>
      <c r="Q251" s="153">
        <v>0</v>
      </c>
      <c r="R251" s="153">
        <f>Q251*H251</f>
        <v>0</v>
      </c>
      <c r="S251" s="153">
        <v>8.1500000000000003E-2</v>
      </c>
      <c r="T251" s="154">
        <f>S251*H251</f>
        <v>2.7302500000000004E-2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5" t="s">
        <v>218</v>
      </c>
      <c r="AT251" s="155" t="s">
        <v>133</v>
      </c>
      <c r="AU251" s="155" t="s">
        <v>86</v>
      </c>
      <c r="AY251" s="16" t="s">
        <v>130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6" t="s">
        <v>86</v>
      </c>
      <c r="BK251" s="156">
        <f>ROUND(I251*H251,2)</f>
        <v>0</v>
      </c>
      <c r="BL251" s="16" t="s">
        <v>218</v>
      </c>
      <c r="BM251" s="155" t="s">
        <v>426</v>
      </c>
    </row>
    <row r="252" spans="1:65" s="13" customFormat="1">
      <c r="B252" s="157"/>
      <c r="D252" s="158" t="s">
        <v>140</v>
      </c>
      <c r="E252" s="159" t="s">
        <v>1</v>
      </c>
      <c r="F252" s="160" t="s">
        <v>427</v>
      </c>
      <c r="H252" s="161">
        <v>0.33500000000000002</v>
      </c>
      <c r="I252" s="162"/>
      <c r="L252" s="157"/>
      <c r="M252" s="163"/>
      <c r="N252" s="164"/>
      <c r="O252" s="164"/>
      <c r="P252" s="164"/>
      <c r="Q252" s="164"/>
      <c r="R252" s="164"/>
      <c r="S252" s="164"/>
      <c r="T252" s="165"/>
      <c r="AT252" s="159" t="s">
        <v>140</v>
      </c>
      <c r="AU252" s="159" t="s">
        <v>86</v>
      </c>
      <c r="AV252" s="13" t="s">
        <v>86</v>
      </c>
      <c r="AW252" s="13" t="s">
        <v>33</v>
      </c>
      <c r="AX252" s="13" t="s">
        <v>82</v>
      </c>
      <c r="AY252" s="159" t="s">
        <v>130</v>
      </c>
    </row>
    <row r="253" spans="1:65" s="2" customFormat="1" ht="37.9" customHeight="1">
      <c r="A253" s="31"/>
      <c r="B253" s="143"/>
      <c r="C253" s="144" t="s">
        <v>428</v>
      </c>
      <c r="D253" s="144" t="s">
        <v>133</v>
      </c>
      <c r="E253" s="145" t="s">
        <v>429</v>
      </c>
      <c r="F253" s="146" t="s">
        <v>430</v>
      </c>
      <c r="G253" s="147" t="s">
        <v>144</v>
      </c>
      <c r="H253" s="148">
        <v>0.17499999999999999</v>
      </c>
      <c r="I253" s="149"/>
      <c r="J253" s="150">
        <f>ROUND(I253*H253,2)</f>
        <v>0</v>
      </c>
      <c r="K253" s="146" t="s">
        <v>137</v>
      </c>
      <c r="L253" s="32"/>
      <c r="M253" s="151" t="s">
        <v>1</v>
      </c>
      <c r="N253" s="152" t="s">
        <v>43</v>
      </c>
      <c r="O253" s="57"/>
      <c r="P253" s="153">
        <f>O253*H253</f>
        <v>0</v>
      </c>
      <c r="Q253" s="153">
        <v>5.1999999999999998E-3</v>
      </c>
      <c r="R253" s="153">
        <f>Q253*H253</f>
        <v>9.0999999999999989E-4</v>
      </c>
      <c r="S253" s="153">
        <v>0</v>
      </c>
      <c r="T253" s="154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5" t="s">
        <v>218</v>
      </c>
      <c r="AT253" s="155" t="s">
        <v>133</v>
      </c>
      <c r="AU253" s="155" t="s">
        <v>86</v>
      </c>
      <c r="AY253" s="16" t="s">
        <v>130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6" t="s">
        <v>86</v>
      </c>
      <c r="BK253" s="156">
        <f>ROUND(I253*H253,2)</f>
        <v>0</v>
      </c>
      <c r="BL253" s="16" t="s">
        <v>218</v>
      </c>
      <c r="BM253" s="155" t="s">
        <v>431</v>
      </c>
    </row>
    <row r="254" spans="1:65" s="13" customFormat="1">
      <c r="B254" s="157"/>
      <c r="D254" s="158" t="s">
        <v>140</v>
      </c>
      <c r="E254" s="159" t="s">
        <v>1</v>
      </c>
      <c r="F254" s="160" t="s">
        <v>432</v>
      </c>
      <c r="H254" s="161">
        <v>0.17499999999999999</v>
      </c>
      <c r="I254" s="162"/>
      <c r="L254" s="157"/>
      <c r="M254" s="163"/>
      <c r="N254" s="164"/>
      <c r="O254" s="164"/>
      <c r="P254" s="164"/>
      <c r="Q254" s="164"/>
      <c r="R254" s="164"/>
      <c r="S254" s="164"/>
      <c r="T254" s="165"/>
      <c r="AT254" s="159" t="s">
        <v>140</v>
      </c>
      <c r="AU254" s="159" t="s">
        <v>86</v>
      </c>
      <c r="AV254" s="13" t="s">
        <v>86</v>
      </c>
      <c r="AW254" s="13" t="s">
        <v>33</v>
      </c>
      <c r="AX254" s="13" t="s">
        <v>82</v>
      </c>
      <c r="AY254" s="159" t="s">
        <v>130</v>
      </c>
    </row>
    <row r="255" spans="1:65" s="2" customFormat="1" ht="16.5" customHeight="1">
      <c r="A255" s="31"/>
      <c r="B255" s="143"/>
      <c r="C255" s="174" t="s">
        <v>433</v>
      </c>
      <c r="D255" s="174" t="s">
        <v>266</v>
      </c>
      <c r="E255" s="175" t="s">
        <v>434</v>
      </c>
      <c r="F255" s="176" t="s">
        <v>435</v>
      </c>
      <c r="G255" s="177" t="s">
        <v>144</v>
      </c>
      <c r="H255" s="178">
        <v>0.36899999999999999</v>
      </c>
      <c r="I255" s="179"/>
      <c r="J255" s="180">
        <f>ROUND(I255*H255,2)</f>
        <v>0</v>
      </c>
      <c r="K255" s="176" t="s">
        <v>137</v>
      </c>
      <c r="L255" s="181"/>
      <c r="M255" s="182" t="s">
        <v>1</v>
      </c>
      <c r="N255" s="183" t="s">
        <v>43</v>
      </c>
      <c r="O255" s="57"/>
      <c r="P255" s="153">
        <f>O255*H255</f>
        <v>0</v>
      </c>
      <c r="Q255" s="153">
        <v>1.0200000000000001E-2</v>
      </c>
      <c r="R255" s="153">
        <f>Q255*H255</f>
        <v>3.7638000000000003E-3</v>
      </c>
      <c r="S255" s="153">
        <v>0</v>
      </c>
      <c r="T255" s="154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5" t="s">
        <v>269</v>
      </c>
      <c r="AT255" s="155" t="s">
        <v>266</v>
      </c>
      <c r="AU255" s="155" t="s">
        <v>86</v>
      </c>
      <c r="AY255" s="16" t="s">
        <v>130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6" t="s">
        <v>86</v>
      </c>
      <c r="BK255" s="156">
        <f>ROUND(I255*H255,2)</f>
        <v>0</v>
      </c>
      <c r="BL255" s="16" t="s">
        <v>218</v>
      </c>
      <c r="BM255" s="155" t="s">
        <v>436</v>
      </c>
    </row>
    <row r="256" spans="1:65" s="13" customFormat="1">
      <c r="B256" s="157"/>
      <c r="D256" s="158" t="s">
        <v>140</v>
      </c>
      <c r="F256" s="160" t="s">
        <v>437</v>
      </c>
      <c r="H256" s="161">
        <v>0.36899999999999999</v>
      </c>
      <c r="I256" s="162"/>
      <c r="L256" s="157"/>
      <c r="M256" s="163"/>
      <c r="N256" s="164"/>
      <c r="O256" s="164"/>
      <c r="P256" s="164"/>
      <c r="Q256" s="164"/>
      <c r="R256" s="164"/>
      <c r="S256" s="164"/>
      <c r="T256" s="165"/>
      <c r="AT256" s="159" t="s">
        <v>140</v>
      </c>
      <c r="AU256" s="159" t="s">
        <v>86</v>
      </c>
      <c r="AV256" s="13" t="s">
        <v>86</v>
      </c>
      <c r="AW256" s="13" t="s">
        <v>3</v>
      </c>
      <c r="AX256" s="13" t="s">
        <v>82</v>
      </c>
      <c r="AY256" s="159" t="s">
        <v>130</v>
      </c>
    </row>
    <row r="257" spans="1:65" s="2" customFormat="1" ht="33" customHeight="1">
      <c r="A257" s="31"/>
      <c r="B257" s="143"/>
      <c r="C257" s="144" t="s">
        <v>438</v>
      </c>
      <c r="D257" s="144" t="s">
        <v>133</v>
      </c>
      <c r="E257" s="145" t="s">
        <v>439</v>
      </c>
      <c r="F257" s="146" t="s">
        <v>440</v>
      </c>
      <c r="G257" s="147" t="s">
        <v>144</v>
      </c>
      <c r="H257" s="148">
        <v>0.33500000000000002</v>
      </c>
      <c r="I257" s="149"/>
      <c r="J257" s="150">
        <f>ROUND(I257*H257,2)</f>
        <v>0</v>
      </c>
      <c r="K257" s="146" t="s">
        <v>137</v>
      </c>
      <c r="L257" s="32"/>
      <c r="M257" s="151" t="s">
        <v>1</v>
      </c>
      <c r="N257" s="152" t="s">
        <v>43</v>
      </c>
      <c r="O257" s="57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5" t="s">
        <v>218</v>
      </c>
      <c r="AT257" s="155" t="s">
        <v>133</v>
      </c>
      <c r="AU257" s="155" t="s">
        <v>86</v>
      </c>
      <c r="AY257" s="16" t="s">
        <v>130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6" t="s">
        <v>86</v>
      </c>
      <c r="BK257" s="156">
        <f>ROUND(I257*H257,2)</f>
        <v>0</v>
      </c>
      <c r="BL257" s="16" t="s">
        <v>218</v>
      </c>
      <c r="BM257" s="155" t="s">
        <v>441</v>
      </c>
    </row>
    <row r="258" spans="1:65" s="2" customFormat="1" ht="33" customHeight="1">
      <c r="A258" s="31"/>
      <c r="B258" s="143"/>
      <c r="C258" s="144" t="s">
        <v>442</v>
      </c>
      <c r="D258" s="144" t="s">
        <v>133</v>
      </c>
      <c r="E258" s="145" t="s">
        <v>443</v>
      </c>
      <c r="F258" s="146" t="s">
        <v>444</v>
      </c>
      <c r="G258" s="147" t="s">
        <v>144</v>
      </c>
      <c r="H258" s="148">
        <v>0.33500000000000002</v>
      </c>
      <c r="I258" s="149"/>
      <c r="J258" s="150">
        <f>ROUND(I258*H258,2)</f>
        <v>0</v>
      </c>
      <c r="K258" s="146" t="s">
        <v>137</v>
      </c>
      <c r="L258" s="32"/>
      <c r="M258" s="151" t="s">
        <v>1</v>
      </c>
      <c r="N258" s="152" t="s">
        <v>43</v>
      </c>
      <c r="O258" s="57"/>
      <c r="P258" s="153">
        <f>O258*H258</f>
        <v>0</v>
      </c>
      <c r="Q258" s="153">
        <v>9.3000000000000005E-4</v>
      </c>
      <c r="R258" s="153">
        <f>Q258*H258</f>
        <v>3.1155000000000001E-4</v>
      </c>
      <c r="S258" s="153">
        <v>0</v>
      </c>
      <c r="T258" s="154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5" t="s">
        <v>218</v>
      </c>
      <c r="AT258" s="155" t="s">
        <v>133</v>
      </c>
      <c r="AU258" s="155" t="s">
        <v>86</v>
      </c>
      <c r="AY258" s="16" t="s">
        <v>130</v>
      </c>
      <c r="BE258" s="156">
        <f>IF(N258="základní",J258,0)</f>
        <v>0</v>
      </c>
      <c r="BF258" s="156">
        <f>IF(N258="snížená",J258,0)</f>
        <v>0</v>
      </c>
      <c r="BG258" s="156">
        <f>IF(N258="zákl. přenesená",J258,0)</f>
        <v>0</v>
      </c>
      <c r="BH258" s="156">
        <f>IF(N258="sníž. přenesená",J258,0)</f>
        <v>0</v>
      </c>
      <c r="BI258" s="156">
        <f>IF(N258="nulová",J258,0)</f>
        <v>0</v>
      </c>
      <c r="BJ258" s="16" t="s">
        <v>86</v>
      </c>
      <c r="BK258" s="156">
        <f>ROUND(I258*H258,2)</f>
        <v>0</v>
      </c>
      <c r="BL258" s="16" t="s">
        <v>218</v>
      </c>
      <c r="BM258" s="155" t="s">
        <v>445</v>
      </c>
    </row>
    <row r="259" spans="1:65" s="2" customFormat="1" ht="33" customHeight="1">
      <c r="A259" s="31"/>
      <c r="B259" s="143"/>
      <c r="C259" s="144" t="s">
        <v>446</v>
      </c>
      <c r="D259" s="144" t="s">
        <v>133</v>
      </c>
      <c r="E259" s="145" t="s">
        <v>447</v>
      </c>
      <c r="F259" s="146" t="s">
        <v>448</v>
      </c>
      <c r="G259" s="147" t="s">
        <v>144</v>
      </c>
      <c r="H259" s="148">
        <v>0.33500000000000002</v>
      </c>
      <c r="I259" s="149"/>
      <c r="J259" s="150">
        <f>ROUND(I259*H259,2)</f>
        <v>0</v>
      </c>
      <c r="K259" s="146" t="s">
        <v>137</v>
      </c>
      <c r="L259" s="32"/>
      <c r="M259" s="151" t="s">
        <v>1</v>
      </c>
      <c r="N259" s="152" t="s">
        <v>43</v>
      </c>
      <c r="O259" s="57"/>
      <c r="P259" s="153">
        <f>O259*H259</f>
        <v>0</v>
      </c>
      <c r="Q259" s="153">
        <v>0</v>
      </c>
      <c r="R259" s="153">
        <f>Q259*H259</f>
        <v>0</v>
      </c>
      <c r="S259" s="153">
        <v>0</v>
      </c>
      <c r="T259" s="154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55" t="s">
        <v>218</v>
      </c>
      <c r="AT259" s="155" t="s">
        <v>133</v>
      </c>
      <c r="AU259" s="155" t="s">
        <v>86</v>
      </c>
      <c r="AY259" s="16" t="s">
        <v>130</v>
      </c>
      <c r="BE259" s="156">
        <f>IF(N259="základní",J259,0)</f>
        <v>0</v>
      </c>
      <c r="BF259" s="156">
        <f>IF(N259="snížená",J259,0)</f>
        <v>0</v>
      </c>
      <c r="BG259" s="156">
        <f>IF(N259="zákl. přenesená",J259,0)</f>
        <v>0</v>
      </c>
      <c r="BH259" s="156">
        <f>IF(N259="sníž. přenesená",J259,0)</f>
        <v>0</v>
      </c>
      <c r="BI259" s="156">
        <f>IF(N259="nulová",J259,0)</f>
        <v>0</v>
      </c>
      <c r="BJ259" s="16" t="s">
        <v>86</v>
      </c>
      <c r="BK259" s="156">
        <f>ROUND(I259*H259,2)</f>
        <v>0</v>
      </c>
      <c r="BL259" s="16" t="s">
        <v>218</v>
      </c>
      <c r="BM259" s="155" t="s">
        <v>449</v>
      </c>
    </row>
    <row r="260" spans="1:65" s="2" customFormat="1" ht="33" customHeight="1">
      <c r="A260" s="31"/>
      <c r="B260" s="143"/>
      <c r="C260" s="144" t="s">
        <v>450</v>
      </c>
      <c r="D260" s="144" t="s">
        <v>133</v>
      </c>
      <c r="E260" s="145" t="s">
        <v>451</v>
      </c>
      <c r="F260" s="146" t="s">
        <v>452</v>
      </c>
      <c r="G260" s="147" t="s">
        <v>144</v>
      </c>
      <c r="H260" s="148">
        <v>0.33500000000000002</v>
      </c>
      <c r="I260" s="149"/>
      <c r="J260" s="150">
        <f>ROUND(I260*H260,2)</f>
        <v>0</v>
      </c>
      <c r="K260" s="146" t="s">
        <v>137</v>
      </c>
      <c r="L260" s="32"/>
      <c r="M260" s="151" t="s">
        <v>1</v>
      </c>
      <c r="N260" s="152" t="s">
        <v>43</v>
      </c>
      <c r="O260" s="57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5" t="s">
        <v>218</v>
      </c>
      <c r="AT260" s="155" t="s">
        <v>133</v>
      </c>
      <c r="AU260" s="155" t="s">
        <v>86</v>
      </c>
      <c r="AY260" s="16" t="s">
        <v>130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6" t="s">
        <v>86</v>
      </c>
      <c r="BK260" s="156">
        <f>ROUND(I260*H260,2)</f>
        <v>0</v>
      </c>
      <c r="BL260" s="16" t="s">
        <v>218</v>
      </c>
      <c r="BM260" s="155" t="s">
        <v>453</v>
      </c>
    </row>
    <row r="261" spans="1:65" s="2" customFormat="1" ht="37.9" customHeight="1">
      <c r="A261" s="31"/>
      <c r="B261" s="143"/>
      <c r="C261" s="144" t="s">
        <v>454</v>
      </c>
      <c r="D261" s="144" t="s">
        <v>133</v>
      </c>
      <c r="E261" s="145" t="s">
        <v>455</v>
      </c>
      <c r="F261" s="146" t="s">
        <v>456</v>
      </c>
      <c r="G261" s="147" t="s">
        <v>285</v>
      </c>
      <c r="H261" s="148">
        <v>0.8</v>
      </c>
      <c r="I261" s="149"/>
      <c r="J261" s="150">
        <f>ROUND(I261*H261,2)</f>
        <v>0</v>
      </c>
      <c r="K261" s="146" t="s">
        <v>137</v>
      </c>
      <c r="L261" s="32"/>
      <c r="M261" s="151" t="s">
        <v>1</v>
      </c>
      <c r="N261" s="152" t="s">
        <v>43</v>
      </c>
      <c r="O261" s="57"/>
      <c r="P261" s="153">
        <f>O261*H261</f>
        <v>0</v>
      </c>
      <c r="Q261" s="153">
        <v>7.3999999999999999E-4</v>
      </c>
      <c r="R261" s="153">
        <f>Q261*H261</f>
        <v>5.9200000000000008E-4</v>
      </c>
      <c r="S261" s="153">
        <v>0</v>
      </c>
      <c r="T261" s="154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5" t="s">
        <v>218</v>
      </c>
      <c r="AT261" s="155" t="s">
        <v>133</v>
      </c>
      <c r="AU261" s="155" t="s">
        <v>86</v>
      </c>
      <c r="AY261" s="16" t="s">
        <v>130</v>
      </c>
      <c r="BE261" s="156">
        <f>IF(N261="základní",J261,0)</f>
        <v>0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6" t="s">
        <v>86</v>
      </c>
      <c r="BK261" s="156">
        <f>ROUND(I261*H261,2)</f>
        <v>0</v>
      </c>
      <c r="BL261" s="16" t="s">
        <v>218</v>
      </c>
      <c r="BM261" s="155" t="s">
        <v>457</v>
      </c>
    </row>
    <row r="262" spans="1:65" s="13" customFormat="1">
      <c r="B262" s="157"/>
      <c r="D262" s="158" t="s">
        <v>140</v>
      </c>
      <c r="E262" s="159" t="s">
        <v>1</v>
      </c>
      <c r="F262" s="160" t="s">
        <v>458</v>
      </c>
      <c r="H262" s="161">
        <v>0.8</v>
      </c>
      <c r="I262" s="162"/>
      <c r="L262" s="157"/>
      <c r="M262" s="163"/>
      <c r="N262" s="164"/>
      <c r="O262" s="164"/>
      <c r="P262" s="164"/>
      <c r="Q262" s="164"/>
      <c r="R262" s="164"/>
      <c r="S262" s="164"/>
      <c r="T262" s="165"/>
      <c r="AT262" s="159" t="s">
        <v>140</v>
      </c>
      <c r="AU262" s="159" t="s">
        <v>86</v>
      </c>
      <c r="AV262" s="13" t="s">
        <v>86</v>
      </c>
      <c r="AW262" s="13" t="s">
        <v>33</v>
      </c>
      <c r="AX262" s="13" t="s">
        <v>82</v>
      </c>
      <c r="AY262" s="159" t="s">
        <v>130</v>
      </c>
    </row>
    <row r="263" spans="1:65" s="2" customFormat="1" ht="49.15" customHeight="1">
      <c r="A263" s="31"/>
      <c r="B263" s="143"/>
      <c r="C263" s="144" t="s">
        <v>459</v>
      </c>
      <c r="D263" s="144" t="s">
        <v>133</v>
      </c>
      <c r="E263" s="145" t="s">
        <v>460</v>
      </c>
      <c r="F263" s="146" t="s">
        <v>461</v>
      </c>
      <c r="G263" s="147" t="s">
        <v>213</v>
      </c>
      <c r="H263" s="148">
        <v>6.0000000000000001E-3</v>
      </c>
      <c r="I263" s="149"/>
      <c r="J263" s="150">
        <f>ROUND(I263*H263,2)</f>
        <v>0</v>
      </c>
      <c r="K263" s="146" t="s">
        <v>137</v>
      </c>
      <c r="L263" s="32"/>
      <c r="M263" s="151" t="s">
        <v>1</v>
      </c>
      <c r="N263" s="152" t="s">
        <v>43</v>
      </c>
      <c r="O263" s="57"/>
      <c r="P263" s="153">
        <f>O263*H263</f>
        <v>0</v>
      </c>
      <c r="Q263" s="153">
        <v>0</v>
      </c>
      <c r="R263" s="153">
        <f>Q263*H263</f>
        <v>0</v>
      </c>
      <c r="S263" s="153">
        <v>0</v>
      </c>
      <c r="T263" s="154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5" t="s">
        <v>218</v>
      </c>
      <c r="AT263" s="155" t="s">
        <v>133</v>
      </c>
      <c r="AU263" s="155" t="s">
        <v>86</v>
      </c>
      <c r="AY263" s="16" t="s">
        <v>130</v>
      </c>
      <c r="BE263" s="156">
        <f>IF(N263="základní",J263,0)</f>
        <v>0</v>
      </c>
      <c r="BF263" s="156">
        <f>IF(N263="snížená",J263,0)</f>
        <v>0</v>
      </c>
      <c r="BG263" s="156">
        <f>IF(N263="zákl. přenesená",J263,0)</f>
        <v>0</v>
      </c>
      <c r="BH263" s="156">
        <f>IF(N263="sníž. přenesená",J263,0)</f>
        <v>0</v>
      </c>
      <c r="BI263" s="156">
        <f>IF(N263="nulová",J263,0)</f>
        <v>0</v>
      </c>
      <c r="BJ263" s="16" t="s">
        <v>86</v>
      </c>
      <c r="BK263" s="156">
        <f>ROUND(I263*H263,2)</f>
        <v>0</v>
      </c>
      <c r="BL263" s="16" t="s">
        <v>218</v>
      </c>
      <c r="BM263" s="155" t="s">
        <v>462</v>
      </c>
    </row>
    <row r="264" spans="1:65" s="12" customFormat="1" ht="22.9" customHeight="1">
      <c r="B264" s="130"/>
      <c r="D264" s="131" t="s">
        <v>76</v>
      </c>
      <c r="E264" s="141" t="s">
        <v>463</v>
      </c>
      <c r="F264" s="141" t="s">
        <v>464</v>
      </c>
      <c r="I264" s="133"/>
      <c r="J264" s="142">
        <f>BK264</f>
        <v>0</v>
      </c>
      <c r="L264" s="130"/>
      <c r="M264" s="135"/>
      <c r="N264" s="136"/>
      <c r="O264" s="136"/>
      <c r="P264" s="137">
        <f>SUM(P265:P267)</f>
        <v>0</v>
      </c>
      <c r="Q264" s="136"/>
      <c r="R264" s="137">
        <f>SUM(R265:R267)</f>
        <v>1.4319999999999999E-2</v>
      </c>
      <c r="S264" s="136"/>
      <c r="T264" s="138">
        <f>SUM(T265:T267)</f>
        <v>0</v>
      </c>
      <c r="AR264" s="131" t="s">
        <v>86</v>
      </c>
      <c r="AT264" s="139" t="s">
        <v>76</v>
      </c>
      <c r="AU264" s="139" t="s">
        <v>82</v>
      </c>
      <c r="AY264" s="131" t="s">
        <v>130</v>
      </c>
      <c r="BK264" s="140">
        <f>SUM(BK265:BK267)</f>
        <v>0</v>
      </c>
    </row>
    <row r="265" spans="1:65" s="2" customFormat="1" ht="37.9" customHeight="1">
      <c r="A265" s="31"/>
      <c r="B265" s="143"/>
      <c r="C265" s="144" t="s">
        <v>465</v>
      </c>
      <c r="D265" s="144" t="s">
        <v>133</v>
      </c>
      <c r="E265" s="145" t="s">
        <v>466</v>
      </c>
      <c r="F265" s="146" t="s">
        <v>467</v>
      </c>
      <c r="G265" s="147" t="s">
        <v>144</v>
      </c>
      <c r="H265" s="148">
        <v>28.64</v>
      </c>
      <c r="I265" s="149"/>
      <c r="J265" s="150">
        <f>ROUND(I265*H265,2)</f>
        <v>0</v>
      </c>
      <c r="K265" s="146" t="s">
        <v>137</v>
      </c>
      <c r="L265" s="32"/>
      <c r="M265" s="151" t="s">
        <v>1</v>
      </c>
      <c r="N265" s="152" t="s">
        <v>43</v>
      </c>
      <c r="O265" s="57"/>
      <c r="P265" s="153">
        <f>O265*H265</f>
        <v>0</v>
      </c>
      <c r="Q265" s="153">
        <v>1.3999999999999999E-4</v>
      </c>
      <c r="R265" s="153">
        <f>Q265*H265</f>
        <v>4.0095999999999994E-3</v>
      </c>
      <c r="S265" s="153">
        <v>0</v>
      </c>
      <c r="T265" s="154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55" t="s">
        <v>218</v>
      </c>
      <c r="AT265" s="155" t="s">
        <v>133</v>
      </c>
      <c r="AU265" s="155" t="s">
        <v>86</v>
      </c>
      <c r="AY265" s="16" t="s">
        <v>130</v>
      </c>
      <c r="BE265" s="156">
        <f>IF(N265="základní",J265,0)</f>
        <v>0</v>
      </c>
      <c r="BF265" s="156">
        <f>IF(N265="snížená",J265,0)</f>
        <v>0</v>
      </c>
      <c r="BG265" s="156">
        <f>IF(N265="zákl. přenesená",J265,0)</f>
        <v>0</v>
      </c>
      <c r="BH265" s="156">
        <f>IF(N265="sníž. přenesená",J265,0)</f>
        <v>0</v>
      </c>
      <c r="BI265" s="156">
        <f>IF(N265="nulová",J265,0)</f>
        <v>0</v>
      </c>
      <c r="BJ265" s="16" t="s">
        <v>86</v>
      </c>
      <c r="BK265" s="156">
        <f>ROUND(I265*H265,2)</f>
        <v>0</v>
      </c>
      <c r="BL265" s="16" t="s">
        <v>218</v>
      </c>
      <c r="BM265" s="155" t="s">
        <v>468</v>
      </c>
    </row>
    <row r="266" spans="1:65" s="13" customFormat="1" ht="22.5">
      <c r="B266" s="157"/>
      <c r="D266" s="158" t="s">
        <v>140</v>
      </c>
      <c r="E266" s="159" t="s">
        <v>1</v>
      </c>
      <c r="F266" s="160" t="s">
        <v>469</v>
      </c>
      <c r="H266" s="161">
        <v>28.64</v>
      </c>
      <c r="I266" s="162"/>
      <c r="L266" s="157"/>
      <c r="M266" s="163"/>
      <c r="N266" s="164"/>
      <c r="O266" s="164"/>
      <c r="P266" s="164"/>
      <c r="Q266" s="164"/>
      <c r="R266" s="164"/>
      <c r="S266" s="164"/>
      <c r="T266" s="165"/>
      <c r="AT266" s="159" t="s">
        <v>140</v>
      </c>
      <c r="AU266" s="159" t="s">
        <v>86</v>
      </c>
      <c r="AV266" s="13" t="s">
        <v>86</v>
      </c>
      <c r="AW266" s="13" t="s">
        <v>33</v>
      </c>
      <c r="AX266" s="13" t="s">
        <v>82</v>
      </c>
      <c r="AY266" s="159" t="s">
        <v>130</v>
      </c>
    </row>
    <row r="267" spans="1:65" s="2" customFormat="1" ht="44.25" customHeight="1">
      <c r="A267" s="31"/>
      <c r="B267" s="143"/>
      <c r="C267" s="144" t="s">
        <v>470</v>
      </c>
      <c r="D267" s="144" t="s">
        <v>133</v>
      </c>
      <c r="E267" s="145" t="s">
        <v>471</v>
      </c>
      <c r="F267" s="146" t="s">
        <v>472</v>
      </c>
      <c r="G267" s="147" t="s">
        <v>144</v>
      </c>
      <c r="H267" s="148">
        <v>28.64</v>
      </c>
      <c r="I267" s="149"/>
      <c r="J267" s="150">
        <f>ROUND(I267*H267,2)</f>
        <v>0</v>
      </c>
      <c r="K267" s="146" t="s">
        <v>137</v>
      </c>
      <c r="L267" s="32"/>
      <c r="M267" s="151" t="s">
        <v>1</v>
      </c>
      <c r="N267" s="152" t="s">
        <v>43</v>
      </c>
      <c r="O267" s="57"/>
      <c r="P267" s="153">
        <f>O267*H267</f>
        <v>0</v>
      </c>
      <c r="Q267" s="153">
        <v>3.6000000000000002E-4</v>
      </c>
      <c r="R267" s="153">
        <f>Q267*H267</f>
        <v>1.0310400000000001E-2</v>
      </c>
      <c r="S267" s="153">
        <v>0</v>
      </c>
      <c r="T267" s="154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55" t="s">
        <v>218</v>
      </c>
      <c r="AT267" s="155" t="s">
        <v>133</v>
      </c>
      <c r="AU267" s="155" t="s">
        <v>86</v>
      </c>
      <c r="AY267" s="16" t="s">
        <v>130</v>
      </c>
      <c r="BE267" s="156">
        <f>IF(N267="základní",J267,0)</f>
        <v>0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16" t="s">
        <v>86</v>
      </c>
      <c r="BK267" s="156">
        <f>ROUND(I267*H267,2)</f>
        <v>0</v>
      </c>
      <c r="BL267" s="16" t="s">
        <v>218</v>
      </c>
      <c r="BM267" s="155" t="s">
        <v>473</v>
      </c>
    </row>
    <row r="268" spans="1:65" s="12" customFormat="1" ht="22.9" customHeight="1">
      <c r="B268" s="130"/>
      <c r="D268" s="131" t="s">
        <v>76</v>
      </c>
      <c r="E268" s="141" t="s">
        <v>474</v>
      </c>
      <c r="F268" s="141" t="s">
        <v>475</v>
      </c>
      <c r="I268" s="133"/>
      <c r="J268" s="142">
        <f>BK268</f>
        <v>0</v>
      </c>
      <c r="L268" s="130"/>
      <c r="M268" s="135"/>
      <c r="N268" s="136"/>
      <c r="O268" s="136"/>
      <c r="P268" s="137">
        <f>SUM(P269:P287)</f>
        <v>0</v>
      </c>
      <c r="Q268" s="136"/>
      <c r="R268" s="137">
        <f>SUM(R269:R287)</f>
        <v>0.81082049999999994</v>
      </c>
      <c r="S268" s="136"/>
      <c r="T268" s="138">
        <f>SUM(T269:T287)</f>
        <v>0</v>
      </c>
      <c r="AR268" s="131" t="s">
        <v>86</v>
      </c>
      <c r="AT268" s="139" t="s">
        <v>76</v>
      </c>
      <c r="AU268" s="139" t="s">
        <v>82</v>
      </c>
      <c r="AY268" s="131" t="s">
        <v>130</v>
      </c>
      <c r="BK268" s="140">
        <f>SUM(BK269:BK287)</f>
        <v>0</v>
      </c>
    </row>
    <row r="269" spans="1:65" s="2" customFormat="1" ht="24.2" customHeight="1">
      <c r="A269" s="31"/>
      <c r="B269" s="143"/>
      <c r="C269" s="144" t="s">
        <v>476</v>
      </c>
      <c r="D269" s="144" t="s">
        <v>133</v>
      </c>
      <c r="E269" s="145" t="s">
        <v>477</v>
      </c>
      <c r="F269" s="146" t="s">
        <v>478</v>
      </c>
      <c r="G269" s="147" t="s">
        <v>144</v>
      </c>
      <c r="H269" s="148">
        <v>451</v>
      </c>
      <c r="I269" s="149"/>
      <c r="J269" s="150">
        <f>ROUND(I269*H269,2)</f>
        <v>0</v>
      </c>
      <c r="K269" s="146" t="s">
        <v>137</v>
      </c>
      <c r="L269" s="32"/>
      <c r="M269" s="151" t="s">
        <v>1</v>
      </c>
      <c r="N269" s="152" t="s">
        <v>43</v>
      </c>
      <c r="O269" s="57"/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5" t="s">
        <v>218</v>
      </c>
      <c r="AT269" s="155" t="s">
        <v>133</v>
      </c>
      <c r="AU269" s="155" t="s">
        <v>86</v>
      </c>
      <c r="AY269" s="16" t="s">
        <v>130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6" t="s">
        <v>86</v>
      </c>
      <c r="BK269" s="156">
        <f>ROUND(I269*H269,2)</f>
        <v>0</v>
      </c>
      <c r="BL269" s="16" t="s">
        <v>218</v>
      </c>
      <c r="BM269" s="155" t="s">
        <v>479</v>
      </c>
    </row>
    <row r="270" spans="1:65" s="13" customFormat="1">
      <c r="B270" s="157"/>
      <c r="D270" s="158" t="s">
        <v>140</v>
      </c>
      <c r="E270" s="159" t="s">
        <v>1</v>
      </c>
      <c r="F270" s="160" t="s">
        <v>480</v>
      </c>
      <c r="H270" s="161">
        <v>451</v>
      </c>
      <c r="I270" s="162"/>
      <c r="L270" s="157"/>
      <c r="M270" s="163"/>
      <c r="N270" s="164"/>
      <c r="O270" s="164"/>
      <c r="P270" s="164"/>
      <c r="Q270" s="164"/>
      <c r="R270" s="164"/>
      <c r="S270" s="164"/>
      <c r="T270" s="165"/>
      <c r="AT270" s="159" t="s">
        <v>140</v>
      </c>
      <c r="AU270" s="159" t="s">
        <v>86</v>
      </c>
      <c r="AV270" s="13" t="s">
        <v>86</v>
      </c>
      <c r="AW270" s="13" t="s">
        <v>33</v>
      </c>
      <c r="AX270" s="13" t="s">
        <v>82</v>
      </c>
      <c r="AY270" s="159" t="s">
        <v>130</v>
      </c>
    </row>
    <row r="271" spans="1:65" s="2" customFormat="1" ht="21.75" customHeight="1">
      <c r="A271" s="31"/>
      <c r="B271" s="143"/>
      <c r="C271" s="174" t="s">
        <v>481</v>
      </c>
      <c r="D271" s="174" t="s">
        <v>266</v>
      </c>
      <c r="E271" s="175" t="s">
        <v>482</v>
      </c>
      <c r="F271" s="176" t="s">
        <v>483</v>
      </c>
      <c r="G271" s="177" t="s">
        <v>136</v>
      </c>
      <c r="H271" s="178">
        <v>9.1999999999999993</v>
      </c>
      <c r="I271" s="179"/>
      <c r="J271" s="180">
        <f>ROUND(I271*H271,2)</f>
        <v>0</v>
      </c>
      <c r="K271" s="176" t="s">
        <v>1</v>
      </c>
      <c r="L271" s="181"/>
      <c r="M271" s="182" t="s">
        <v>1</v>
      </c>
      <c r="N271" s="183" t="s">
        <v>43</v>
      </c>
      <c r="O271" s="57"/>
      <c r="P271" s="153">
        <f>O271*H271</f>
        <v>0</v>
      </c>
      <c r="Q271" s="153">
        <v>0</v>
      </c>
      <c r="R271" s="153">
        <f>Q271*H271</f>
        <v>0</v>
      </c>
      <c r="S271" s="153">
        <v>0</v>
      </c>
      <c r="T271" s="154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5" t="s">
        <v>269</v>
      </c>
      <c r="AT271" s="155" t="s">
        <v>266</v>
      </c>
      <c r="AU271" s="155" t="s">
        <v>86</v>
      </c>
      <c r="AY271" s="16" t="s">
        <v>130</v>
      </c>
      <c r="BE271" s="156">
        <f>IF(N271="základní",J271,0)</f>
        <v>0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6" t="s">
        <v>86</v>
      </c>
      <c r="BK271" s="156">
        <f>ROUND(I271*H271,2)</f>
        <v>0</v>
      </c>
      <c r="BL271" s="16" t="s">
        <v>218</v>
      </c>
      <c r="BM271" s="155" t="s">
        <v>484</v>
      </c>
    </row>
    <row r="272" spans="1:65" s="13" customFormat="1">
      <c r="B272" s="157"/>
      <c r="D272" s="158" t="s">
        <v>140</v>
      </c>
      <c r="E272" s="159" t="s">
        <v>1</v>
      </c>
      <c r="F272" s="160" t="s">
        <v>485</v>
      </c>
      <c r="H272" s="161">
        <v>9.1999999999999993</v>
      </c>
      <c r="I272" s="162"/>
      <c r="L272" s="157"/>
      <c r="M272" s="163"/>
      <c r="N272" s="164"/>
      <c r="O272" s="164"/>
      <c r="P272" s="164"/>
      <c r="Q272" s="164"/>
      <c r="R272" s="164"/>
      <c r="S272" s="164"/>
      <c r="T272" s="165"/>
      <c r="AT272" s="159" t="s">
        <v>140</v>
      </c>
      <c r="AU272" s="159" t="s">
        <v>86</v>
      </c>
      <c r="AV272" s="13" t="s">
        <v>86</v>
      </c>
      <c r="AW272" s="13" t="s">
        <v>33</v>
      </c>
      <c r="AX272" s="13" t="s">
        <v>82</v>
      </c>
      <c r="AY272" s="159" t="s">
        <v>130</v>
      </c>
    </row>
    <row r="273" spans="1:65" s="2" customFormat="1" ht="44.25" customHeight="1">
      <c r="A273" s="31"/>
      <c r="B273" s="143"/>
      <c r="C273" s="144" t="s">
        <v>486</v>
      </c>
      <c r="D273" s="144" t="s">
        <v>133</v>
      </c>
      <c r="E273" s="145" t="s">
        <v>487</v>
      </c>
      <c r="F273" s="146" t="s">
        <v>488</v>
      </c>
      <c r="G273" s="147" t="s">
        <v>144</v>
      </c>
      <c r="H273" s="148">
        <v>100.74299999999999</v>
      </c>
      <c r="I273" s="149"/>
      <c r="J273" s="150">
        <f>ROUND(I273*H273,2)</f>
        <v>0</v>
      </c>
      <c r="K273" s="146" t="s">
        <v>137</v>
      </c>
      <c r="L273" s="32"/>
      <c r="M273" s="151" t="s">
        <v>1</v>
      </c>
      <c r="N273" s="152" t="s">
        <v>43</v>
      </c>
      <c r="O273" s="57"/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55" t="s">
        <v>218</v>
      </c>
      <c r="AT273" s="155" t="s">
        <v>133</v>
      </c>
      <c r="AU273" s="155" t="s">
        <v>86</v>
      </c>
      <c r="AY273" s="16" t="s">
        <v>130</v>
      </c>
      <c r="BE273" s="156">
        <f>IF(N273="základní",J273,0)</f>
        <v>0</v>
      </c>
      <c r="BF273" s="156">
        <f>IF(N273="snížená",J273,0)</f>
        <v>0</v>
      </c>
      <c r="BG273" s="156">
        <f>IF(N273="zákl. přenesená",J273,0)</f>
        <v>0</v>
      </c>
      <c r="BH273" s="156">
        <f>IF(N273="sníž. přenesená",J273,0)</f>
        <v>0</v>
      </c>
      <c r="BI273" s="156">
        <f>IF(N273="nulová",J273,0)</f>
        <v>0</v>
      </c>
      <c r="BJ273" s="16" t="s">
        <v>86</v>
      </c>
      <c r="BK273" s="156">
        <f>ROUND(I273*H273,2)</f>
        <v>0</v>
      </c>
      <c r="BL273" s="16" t="s">
        <v>218</v>
      </c>
      <c r="BM273" s="155" t="s">
        <v>489</v>
      </c>
    </row>
    <row r="274" spans="1:65" s="13" customFormat="1" ht="22.5">
      <c r="B274" s="157"/>
      <c r="D274" s="158" t="s">
        <v>140</v>
      </c>
      <c r="E274" s="159" t="s">
        <v>1</v>
      </c>
      <c r="F274" s="160" t="s">
        <v>490</v>
      </c>
      <c r="H274" s="161">
        <v>72.375</v>
      </c>
      <c r="I274" s="162"/>
      <c r="L274" s="157"/>
      <c r="M274" s="163"/>
      <c r="N274" s="164"/>
      <c r="O274" s="164"/>
      <c r="P274" s="164"/>
      <c r="Q274" s="164"/>
      <c r="R274" s="164"/>
      <c r="S274" s="164"/>
      <c r="T274" s="165"/>
      <c r="AT274" s="159" t="s">
        <v>140</v>
      </c>
      <c r="AU274" s="159" t="s">
        <v>86</v>
      </c>
      <c r="AV274" s="13" t="s">
        <v>86</v>
      </c>
      <c r="AW274" s="13" t="s">
        <v>33</v>
      </c>
      <c r="AX274" s="13" t="s">
        <v>77</v>
      </c>
      <c r="AY274" s="159" t="s">
        <v>130</v>
      </c>
    </row>
    <row r="275" spans="1:65" s="13" customFormat="1">
      <c r="B275" s="157"/>
      <c r="D275" s="158" t="s">
        <v>140</v>
      </c>
      <c r="E275" s="159" t="s">
        <v>1</v>
      </c>
      <c r="F275" s="160" t="s">
        <v>491</v>
      </c>
      <c r="H275" s="161">
        <v>28.367999999999999</v>
      </c>
      <c r="I275" s="162"/>
      <c r="L275" s="157"/>
      <c r="M275" s="163"/>
      <c r="N275" s="164"/>
      <c r="O275" s="164"/>
      <c r="P275" s="164"/>
      <c r="Q275" s="164"/>
      <c r="R275" s="164"/>
      <c r="S275" s="164"/>
      <c r="T275" s="165"/>
      <c r="AT275" s="159" t="s">
        <v>140</v>
      </c>
      <c r="AU275" s="159" t="s">
        <v>86</v>
      </c>
      <c r="AV275" s="13" t="s">
        <v>86</v>
      </c>
      <c r="AW275" s="13" t="s">
        <v>33</v>
      </c>
      <c r="AX275" s="13" t="s">
        <v>77</v>
      </c>
      <c r="AY275" s="159" t="s">
        <v>130</v>
      </c>
    </row>
    <row r="276" spans="1:65" s="14" customFormat="1">
      <c r="B276" s="166"/>
      <c r="D276" s="158" t="s">
        <v>140</v>
      </c>
      <c r="E276" s="167" t="s">
        <v>1</v>
      </c>
      <c r="F276" s="168" t="s">
        <v>164</v>
      </c>
      <c r="H276" s="169">
        <v>100.74299999999999</v>
      </c>
      <c r="I276" s="170"/>
      <c r="L276" s="166"/>
      <c r="M276" s="171"/>
      <c r="N276" s="172"/>
      <c r="O276" s="172"/>
      <c r="P276" s="172"/>
      <c r="Q276" s="172"/>
      <c r="R276" s="172"/>
      <c r="S276" s="172"/>
      <c r="T276" s="173"/>
      <c r="AT276" s="167" t="s">
        <v>140</v>
      </c>
      <c r="AU276" s="167" t="s">
        <v>86</v>
      </c>
      <c r="AV276" s="14" t="s">
        <v>138</v>
      </c>
      <c r="AW276" s="14" t="s">
        <v>33</v>
      </c>
      <c r="AX276" s="14" t="s">
        <v>82</v>
      </c>
      <c r="AY276" s="167" t="s">
        <v>130</v>
      </c>
    </row>
    <row r="277" spans="1:65" s="2" customFormat="1" ht="16.5" customHeight="1">
      <c r="A277" s="31"/>
      <c r="B277" s="143"/>
      <c r="C277" s="174" t="s">
        <v>492</v>
      </c>
      <c r="D277" s="174" t="s">
        <v>266</v>
      </c>
      <c r="E277" s="175" t="s">
        <v>493</v>
      </c>
      <c r="F277" s="176" t="s">
        <v>494</v>
      </c>
      <c r="G277" s="177" t="s">
        <v>144</v>
      </c>
      <c r="H277" s="178">
        <v>100.74299999999999</v>
      </c>
      <c r="I277" s="179"/>
      <c r="J277" s="180">
        <f>ROUND(I277*H277,2)</f>
        <v>0</v>
      </c>
      <c r="K277" s="176" t="s">
        <v>137</v>
      </c>
      <c r="L277" s="181"/>
      <c r="M277" s="182" t="s">
        <v>1</v>
      </c>
      <c r="N277" s="183" t="s">
        <v>43</v>
      </c>
      <c r="O277" s="57"/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55" t="s">
        <v>269</v>
      </c>
      <c r="AT277" s="155" t="s">
        <v>266</v>
      </c>
      <c r="AU277" s="155" t="s">
        <v>86</v>
      </c>
      <c r="AY277" s="16" t="s">
        <v>130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6" t="s">
        <v>86</v>
      </c>
      <c r="BK277" s="156">
        <f>ROUND(I277*H277,2)</f>
        <v>0</v>
      </c>
      <c r="BL277" s="16" t="s">
        <v>218</v>
      </c>
      <c r="BM277" s="155" t="s">
        <v>495</v>
      </c>
    </row>
    <row r="278" spans="1:65" s="2" customFormat="1" ht="24.2" customHeight="1">
      <c r="A278" s="31"/>
      <c r="B278" s="143"/>
      <c r="C278" s="144" t="s">
        <v>496</v>
      </c>
      <c r="D278" s="144" t="s">
        <v>133</v>
      </c>
      <c r="E278" s="145" t="s">
        <v>497</v>
      </c>
      <c r="F278" s="146" t="s">
        <v>498</v>
      </c>
      <c r="G278" s="147" t="s">
        <v>144</v>
      </c>
      <c r="H278" s="148">
        <v>1725.15</v>
      </c>
      <c r="I278" s="149"/>
      <c r="J278" s="150">
        <f>ROUND(I278*H278,2)</f>
        <v>0</v>
      </c>
      <c r="K278" s="146" t="s">
        <v>137</v>
      </c>
      <c r="L278" s="32"/>
      <c r="M278" s="151" t="s">
        <v>1</v>
      </c>
      <c r="N278" s="152" t="s">
        <v>43</v>
      </c>
      <c r="O278" s="57"/>
      <c r="P278" s="153">
        <f>O278*H278</f>
        <v>0</v>
      </c>
      <c r="Q278" s="153">
        <v>2.1000000000000001E-4</v>
      </c>
      <c r="R278" s="153">
        <f>Q278*H278</f>
        <v>0.36228150000000003</v>
      </c>
      <c r="S278" s="153">
        <v>0</v>
      </c>
      <c r="T278" s="154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5" t="s">
        <v>218</v>
      </c>
      <c r="AT278" s="155" t="s">
        <v>133</v>
      </c>
      <c r="AU278" s="155" t="s">
        <v>86</v>
      </c>
      <c r="AY278" s="16" t="s">
        <v>130</v>
      </c>
      <c r="BE278" s="156">
        <f>IF(N278="základní",J278,0)</f>
        <v>0</v>
      </c>
      <c r="BF278" s="156">
        <f>IF(N278="snížená",J278,0)</f>
        <v>0</v>
      </c>
      <c r="BG278" s="156">
        <f>IF(N278="zákl. přenesená",J278,0)</f>
        <v>0</v>
      </c>
      <c r="BH278" s="156">
        <f>IF(N278="sníž. přenesená",J278,0)</f>
        <v>0</v>
      </c>
      <c r="BI278" s="156">
        <f>IF(N278="nulová",J278,0)</f>
        <v>0</v>
      </c>
      <c r="BJ278" s="16" t="s">
        <v>86</v>
      </c>
      <c r="BK278" s="156">
        <f>ROUND(I278*H278,2)</f>
        <v>0</v>
      </c>
      <c r="BL278" s="16" t="s">
        <v>218</v>
      </c>
      <c r="BM278" s="155" t="s">
        <v>499</v>
      </c>
    </row>
    <row r="279" spans="1:65" s="13" customFormat="1" ht="33.75">
      <c r="B279" s="157"/>
      <c r="D279" s="158" t="s">
        <v>140</v>
      </c>
      <c r="E279" s="159" t="s">
        <v>1</v>
      </c>
      <c r="F279" s="160" t="s">
        <v>500</v>
      </c>
      <c r="H279" s="161">
        <v>806.20500000000004</v>
      </c>
      <c r="I279" s="162"/>
      <c r="L279" s="157"/>
      <c r="M279" s="163"/>
      <c r="N279" s="164"/>
      <c r="O279" s="164"/>
      <c r="P279" s="164"/>
      <c r="Q279" s="164"/>
      <c r="R279" s="164"/>
      <c r="S279" s="164"/>
      <c r="T279" s="165"/>
      <c r="AT279" s="159" t="s">
        <v>140</v>
      </c>
      <c r="AU279" s="159" t="s">
        <v>86</v>
      </c>
      <c r="AV279" s="13" t="s">
        <v>86</v>
      </c>
      <c r="AW279" s="13" t="s">
        <v>33</v>
      </c>
      <c r="AX279" s="13" t="s">
        <v>77</v>
      </c>
      <c r="AY279" s="159" t="s">
        <v>130</v>
      </c>
    </row>
    <row r="280" spans="1:65" s="13" customFormat="1" ht="22.5">
      <c r="B280" s="157"/>
      <c r="D280" s="158" t="s">
        <v>140</v>
      </c>
      <c r="E280" s="159" t="s">
        <v>1</v>
      </c>
      <c r="F280" s="160" t="s">
        <v>501</v>
      </c>
      <c r="H280" s="161">
        <v>214.9</v>
      </c>
      <c r="I280" s="162"/>
      <c r="L280" s="157"/>
      <c r="M280" s="163"/>
      <c r="N280" s="164"/>
      <c r="O280" s="164"/>
      <c r="P280" s="164"/>
      <c r="Q280" s="164"/>
      <c r="R280" s="164"/>
      <c r="S280" s="164"/>
      <c r="T280" s="165"/>
      <c r="AT280" s="159" t="s">
        <v>140</v>
      </c>
      <c r="AU280" s="159" t="s">
        <v>86</v>
      </c>
      <c r="AV280" s="13" t="s">
        <v>86</v>
      </c>
      <c r="AW280" s="13" t="s">
        <v>33</v>
      </c>
      <c r="AX280" s="13" t="s">
        <v>77</v>
      </c>
      <c r="AY280" s="159" t="s">
        <v>130</v>
      </c>
    </row>
    <row r="281" spans="1:65" s="13" customFormat="1">
      <c r="B281" s="157"/>
      <c r="D281" s="158" t="s">
        <v>140</v>
      </c>
      <c r="E281" s="159" t="s">
        <v>1</v>
      </c>
      <c r="F281" s="160" t="s">
        <v>502</v>
      </c>
      <c r="H281" s="161">
        <v>167.76</v>
      </c>
      <c r="I281" s="162"/>
      <c r="L281" s="157"/>
      <c r="M281" s="163"/>
      <c r="N281" s="164"/>
      <c r="O281" s="164"/>
      <c r="P281" s="164"/>
      <c r="Q281" s="164"/>
      <c r="R281" s="164"/>
      <c r="S281" s="164"/>
      <c r="T281" s="165"/>
      <c r="AT281" s="159" t="s">
        <v>140</v>
      </c>
      <c r="AU281" s="159" t="s">
        <v>86</v>
      </c>
      <c r="AV281" s="13" t="s">
        <v>86</v>
      </c>
      <c r="AW281" s="13" t="s">
        <v>33</v>
      </c>
      <c r="AX281" s="13" t="s">
        <v>77</v>
      </c>
      <c r="AY281" s="159" t="s">
        <v>130</v>
      </c>
    </row>
    <row r="282" spans="1:65" s="13" customFormat="1" ht="33.75">
      <c r="B282" s="157"/>
      <c r="D282" s="158" t="s">
        <v>140</v>
      </c>
      <c r="E282" s="159" t="s">
        <v>1</v>
      </c>
      <c r="F282" s="160" t="s">
        <v>503</v>
      </c>
      <c r="H282" s="161">
        <v>271.09500000000003</v>
      </c>
      <c r="I282" s="162"/>
      <c r="L282" s="157"/>
      <c r="M282" s="163"/>
      <c r="N282" s="164"/>
      <c r="O282" s="164"/>
      <c r="P282" s="164"/>
      <c r="Q282" s="164"/>
      <c r="R282" s="164"/>
      <c r="S282" s="164"/>
      <c r="T282" s="165"/>
      <c r="AT282" s="159" t="s">
        <v>140</v>
      </c>
      <c r="AU282" s="159" t="s">
        <v>86</v>
      </c>
      <c r="AV282" s="13" t="s">
        <v>86</v>
      </c>
      <c r="AW282" s="13" t="s">
        <v>33</v>
      </c>
      <c r="AX282" s="13" t="s">
        <v>77</v>
      </c>
      <c r="AY282" s="159" t="s">
        <v>130</v>
      </c>
    </row>
    <row r="283" spans="1:65" s="13" customFormat="1" ht="33.75">
      <c r="B283" s="157"/>
      <c r="D283" s="158" t="s">
        <v>140</v>
      </c>
      <c r="E283" s="159" t="s">
        <v>1</v>
      </c>
      <c r="F283" s="160" t="s">
        <v>504</v>
      </c>
      <c r="H283" s="161">
        <v>198.5</v>
      </c>
      <c r="I283" s="162"/>
      <c r="L283" s="157"/>
      <c r="M283" s="163"/>
      <c r="N283" s="164"/>
      <c r="O283" s="164"/>
      <c r="P283" s="164"/>
      <c r="Q283" s="164"/>
      <c r="R283" s="164"/>
      <c r="S283" s="164"/>
      <c r="T283" s="165"/>
      <c r="AT283" s="159" t="s">
        <v>140</v>
      </c>
      <c r="AU283" s="159" t="s">
        <v>86</v>
      </c>
      <c r="AV283" s="13" t="s">
        <v>86</v>
      </c>
      <c r="AW283" s="13" t="s">
        <v>33</v>
      </c>
      <c r="AX283" s="13" t="s">
        <v>77</v>
      </c>
      <c r="AY283" s="159" t="s">
        <v>130</v>
      </c>
    </row>
    <row r="284" spans="1:65" s="13" customFormat="1">
      <c r="B284" s="157"/>
      <c r="D284" s="158" t="s">
        <v>140</v>
      </c>
      <c r="E284" s="159" t="s">
        <v>1</v>
      </c>
      <c r="F284" s="160" t="s">
        <v>505</v>
      </c>
      <c r="H284" s="161">
        <v>66.69</v>
      </c>
      <c r="I284" s="162"/>
      <c r="L284" s="157"/>
      <c r="M284" s="163"/>
      <c r="N284" s="164"/>
      <c r="O284" s="164"/>
      <c r="P284" s="164"/>
      <c r="Q284" s="164"/>
      <c r="R284" s="164"/>
      <c r="S284" s="164"/>
      <c r="T284" s="165"/>
      <c r="AT284" s="159" t="s">
        <v>140</v>
      </c>
      <c r="AU284" s="159" t="s">
        <v>86</v>
      </c>
      <c r="AV284" s="13" t="s">
        <v>86</v>
      </c>
      <c r="AW284" s="13" t="s">
        <v>33</v>
      </c>
      <c r="AX284" s="13" t="s">
        <v>77</v>
      </c>
      <c r="AY284" s="159" t="s">
        <v>130</v>
      </c>
    </row>
    <row r="285" spans="1:65" s="14" customFormat="1">
      <c r="B285" s="166"/>
      <c r="D285" s="158" t="s">
        <v>140</v>
      </c>
      <c r="E285" s="167" t="s">
        <v>1</v>
      </c>
      <c r="F285" s="168" t="s">
        <v>164</v>
      </c>
      <c r="H285" s="169">
        <v>1725.15</v>
      </c>
      <c r="I285" s="170"/>
      <c r="L285" s="166"/>
      <c r="M285" s="171"/>
      <c r="N285" s="172"/>
      <c r="O285" s="172"/>
      <c r="P285" s="172"/>
      <c r="Q285" s="172"/>
      <c r="R285" s="172"/>
      <c r="S285" s="172"/>
      <c r="T285" s="173"/>
      <c r="AT285" s="167" t="s">
        <v>140</v>
      </c>
      <c r="AU285" s="167" t="s">
        <v>86</v>
      </c>
      <c r="AV285" s="14" t="s">
        <v>138</v>
      </c>
      <c r="AW285" s="14" t="s">
        <v>33</v>
      </c>
      <c r="AX285" s="14" t="s">
        <v>82</v>
      </c>
      <c r="AY285" s="167" t="s">
        <v>130</v>
      </c>
    </row>
    <row r="286" spans="1:65" s="2" customFormat="1" ht="37.9" customHeight="1">
      <c r="A286" s="31"/>
      <c r="B286" s="143"/>
      <c r="C286" s="144" t="s">
        <v>506</v>
      </c>
      <c r="D286" s="144" t="s">
        <v>133</v>
      </c>
      <c r="E286" s="145" t="s">
        <v>507</v>
      </c>
      <c r="F286" s="146" t="s">
        <v>508</v>
      </c>
      <c r="G286" s="147" t="s">
        <v>144</v>
      </c>
      <c r="H286" s="148">
        <v>1725.15</v>
      </c>
      <c r="I286" s="149"/>
      <c r="J286" s="150">
        <f>ROUND(I286*H286,2)</f>
        <v>0</v>
      </c>
      <c r="K286" s="146" t="s">
        <v>137</v>
      </c>
      <c r="L286" s="32"/>
      <c r="M286" s="151" t="s">
        <v>1</v>
      </c>
      <c r="N286" s="152" t="s">
        <v>43</v>
      </c>
      <c r="O286" s="57"/>
      <c r="P286" s="153">
        <f>O286*H286</f>
        <v>0</v>
      </c>
      <c r="Q286" s="153">
        <v>2.5999999999999998E-4</v>
      </c>
      <c r="R286" s="153">
        <f>Q286*H286</f>
        <v>0.44853899999999997</v>
      </c>
      <c r="S286" s="153">
        <v>0</v>
      </c>
      <c r="T286" s="154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5" t="s">
        <v>218</v>
      </c>
      <c r="AT286" s="155" t="s">
        <v>133</v>
      </c>
      <c r="AU286" s="155" t="s">
        <v>86</v>
      </c>
      <c r="AY286" s="16" t="s">
        <v>130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6" t="s">
        <v>86</v>
      </c>
      <c r="BK286" s="156">
        <f>ROUND(I286*H286,2)</f>
        <v>0</v>
      </c>
      <c r="BL286" s="16" t="s">
        <v>218</v>
      </c>
      <c r="BM286" s="155" t="s">
        <v>509</v>
      </c>
    </row>
    <row r="287" spans="1:65" s="13" customFormat="1">
      <c r="B287" s="157"/>
      <c r="D287" s="158" t="s">
        <v>140</v>
      </c>
      <c r="E287" s="159" t="s">
        <v>1</v>
      </c>
      <c r="F287" s="160" t="s">
        <v>510</v>
      </c>
      <c r="H287" s="161">
        <v>1725.15</v>
      </c>
      <c r="I287" s="162"/>
      <c r="L287" s="157"/>
      <c r="M287" s="163"/>
      <c r="N287" s="164"/>
      <c r="O287" s="164"/>
      <c r="P287" s="164"/>
      <c r="Q287" s="164"/>
      <c r="R287" s="164"/>
      <c r="S287" s="164"/>
      <c r="T287" s="165"/>
      <c r="AT287" s="159" t="s">
        <v>140</v>
      </c>
      <c r="AU287" s="159" t="s">
        <v>86</v>
      </c>
      <c r="AV287" s="13" t="s">
        <v>86</v>
      </c>
      <c r="AW287" s="13" t="s">
        <v>33</v>
      </c>
      <c r="AX287" s="13" t="s">
        <v>82</v>
      </c>
      <c r="AY287" s="159" t="s">
        <v>130</v>
      </c>
    </row>
    <row r="288" spans="1:65" s="12" customFormat="1" ht="22.9" customHeight="1">
      <c r="B288" s="130"/>
      <c r="D288" s="131" t="s">
        <v>76</v>
      </c>
      <c r="E288" s="141" t="s">
        <v>511</v>
      </c>
      <c r="F288" s="141" t="s">
        <v>512</v>
      </c>
      <c r="I288" s="133"/>
      <c r="J288" s="142">
        <f>BK288</f>
        <v>0</v>
      </c>
      <c r="L288" s="130"/>
      <c r="M288" s="135"/>
      <c r="N288" s="136"/>
      <c r="O288" s="136"/>
      <c r="P288" s="137">
        <f>SUM(P289:P290)</f>
        <v>0</v>
      </c>
      <c r="Q288" s="136"/>
      <c r="R288" s="137">
        <f>SUM(R289:R290)</f>
        <v>0</v>
      </c>
      <c r="S288" s="136"/>
      <c r="T288" s="138">
        <f>SUM(T289:T290)</f>
        <v>0</v>
      </c>
      <c r="AR288" s="131" t="s">
        <v>86</v>
      </c>
      <c r="AT288" s="139" t="s">
        <v>76</v>
      </c>
      <c r="AU288" s="139" t="s">
        <v>82</v>
      </c>
      <c r="AY288" s="131" t="s">
        <v>130</v>
      </c>
      <c r="BK288" s="140">
        <f>SUM(BK289:BK290)</f>
        <v>0</v>
      </c>
    </row>
    <row r="289" spans="1:65" s="2" customFormat="1" ht="38.65" customHeight="1">
      <c r="A289" s="31"/>
      <c r="B289" s="143"/>
      <c r="C289" s="144" t="s">
        <v>513</v>
      </c>
      <c r="D289" s="144" t="s">
        <v>133</v>
      </c>
      <c r="E289" s="145" t="s">
        <v>514</v>
      </c>
      <c r="F289" s="146" t="s">
        <v>515</v>
      </c>
      <c r="G289" s="147" t="s">
        <v>144</v>
      </c>
      <c r="H289" s="148">
        <v>52.622</v>
      </c>
      <c r="I289" s="149"/>
      <c r="J289" s="150">
        <f>ROUND(I289*H289,2)</f>
        <v>0</v>
      </c>
      <c r="K289" s="146" t="s">
        <v>1</v>
      </c>
      <c r="L289" s="32"/>
      <c r="M289" s="151" t="s">
        <v>1</v>
      </c>
      <c r="N289" s="152" t="s">
        <v>43</v>
      </c>
      <c r="O289" s="57"/>
      <c r="P289" s="153">
        <f>O289*H289</f>
        <v>0</v>
      </c>
      <c r="Q289" s="153">
        <v>0</v>
      </c>
      <c r="R289" s="153">
        <f>Q289*H289</f>
        <v>0</v>
      </c>
      <c r="S289" s="153">
        <v>0</v>
      </c>
      <c r="T289" s="154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5" t="s">
        <v>218</v>
      </c>
      <c r="AT289" s="155" t="s">
        <v>133</v>
      </c>
      <c r="AU289" s="155" t="s">
        <v>86</v>
      </c>
      <c r="AY289" s="16" t="s">
        <v>130</v>
      </c>
      <c r="BE289" s="156">
        <f>IF(N289="základní",J289,0)</f>
        <v>0</v>
      </c>
      <c r="BF289" s="156">
        <f>IF(N289="snížená",J289,0)</f>
        <v>0</v>
      </c>
      <c r="BG289" s="156">
        <f>IF(N289="zákl. přenesená",J289,0)</f>
        <v>0</v>
      </c>
      <c r="BH289" s="156">
        <f>IF(N289="sníž. přenesená",J289,0)</f>
        <v>0</v>
      </c>
      <c r="BI289" s="156">
        <f>IF(N289="nulová",J289,0)</f>
        <v>0</v>
      </c>
      <c r="BJ289" s="16" t="s">
        <v>86</v>
      </c>
      <c r="BK289" s="156">
        <f>ROUND(I289*H289,2)</f>
        <v>0</v>
      </c>
      <c r="BL289" s="16" t="s">
        <v>218</v>
      </c>
      <c r="BM289" s="155" t="s">
        <v>516</v>
      </c>
    </row>
    <row r="290" spans="1:65" s="13" customFormat="1">
      <c r="B290" s="157"/>
      <c r="D290" s="158" t="s">
        <v>140</v>
      </c>
      <c r="E290" s="159" t="s">
        <v>1</v>
      </c>
      <c r="F290" s="160" t="s">
        <v>517</v>
      </c>
      <c r="H290" s="161">
        <v>52.622</v>
      </c>
      <c r="I290" s="162"/>
      <c r="L290" s="157"/>
      <c r="M290" s="163"/>
      <c r="N290" s="164"/>
      <c r="O290" s="164"/>
      <c r="P290" s="164"/>
      <c r="Q290" s="164"/>
      <c r="R290" s="164"/>
      <c r="S290" s="164"/>
      <c r="T290" s="165"/>
      <c r="AT290" s="159" t="s">
        <v>140</v>
      </c>
      <c r="AU290" s="159" t="s">
        <v>86</v>
      </c>
      <c r="AV290" s="13" t="s">
        <v>86</v>
      </c>
      <c r="AW290" s="13" t="s">
        <v>33</v>
      </c>
      <c r="AX290" s="13" t="s">
        <v>82</v>
      </c>
      <c r="AY290" s="159" t="s">
        <v>130</v>
      </c>
    </row>
    <row r="291" spans="1:65" s="12" customFormat="1" ht="25.9" customHeight="1">
      <c r="B291" s="130"/>
      <c r="D291" s="131" t="s">
        <v>76</v>
      </c>
      <c r="E291" s="132" t="s">
        <v>518</v>
      </c>
      <c r="F291" s="132" t="s">
        <v>519</v>
      </c>
      <c r="I291" s="133"/>
      <c r="J291" s="134">
        <f>BK291</f>
        <v>0</v>
      </c>
      <c r="L291" s="130"/>
      <c r="M291" s="135"/>
      <c r="N291" s="136"/>
      <c r="O291" s="136"/>
      <c r="P291" s="137">
        <f>P292+P294+P296</f>
        <v>0</v>
      </c>
      <c r="Q291" s="136"/>
      <c r="R291" s="137">
        <f>R292+R294+R296</f>
        <v>0</v>
      </c>
      <c r="S291" s="136"/>
      <c r="T291" s="138">
        <f>T292+T294+T296</f>
        <v>0</v>
      </c>
      <c r="AR291" s="131" t="s">
        <v>157</v>
      </c>
      <c r="AT291" s="139" t="s">
        <v>76</v>
      </c>
      <c r="AU291" s="139" t="s">
        <v>77</v>
      </c>
      <c r="AY291" s="131" t="s">
        <v>130</v>
      </c>
      <c r="BK291" s="140">
        <f>BK292+BK294+BK296</f>
        <v>0</v>
      </c>
    </row>
    <row r="292" spans="1:65" s="12" customFormat="1" ht="22.9" customHeight="1">
      <c r="B292" s="130"/>
      <c r="D292" s="131" t="s">
        <v>76</v>
      </c>
      <c r="E292" s="141" t="s">
        <v>520</v>
      </c>
      <c r="F292" s="141" t="s">
        <v>521</v>
      </c>
      <c r="I292" s="133"/>
      <c r="J292" s="142">
        <f>BK292</f>
        <v>0</v>
      </c>
      <c r="L292" s="130"/>
      <c r="M292" s="135"/>
      <c r="N292" s="136"/>
      <c r="O292" s="136"/>
      <c r="P292" s="137">
        <f>P293</f>
        <v>0</v>
      </c>
      <c r="Q292" s="136"/>
      <c r="R292" s="137">
        <f>R293</f>
        <v>0</v>
      </c>
      <c r="S292" s="136"/>
      <c r="T292" s="138">
        <f>T293</f>
        <v>0</v>
      </c>
      <c r="AR292" s="131" t="s">
        <v>157</v>
      </c>
      <c r="AT292" s="139" t="s">
        <v>76</v>
      </c>
      <c r="AU292" s="139" t="s">
        <v>82</v>
      </c>
      <c r="AY292" s="131" t="s">
        <v>130</v>
      </c>
      <c r="BK292" s="140">
        <f>BK293</f>
        <v>0</v>
      </c>
    </row>
    <row r="293" spans="1:65" s="2" customFormat="1" ht="16.5" customHeight="1">
      <c r="A293" s="31"/>
      <c r="B293" s="143"/>
      <c r="C293" s="144" t="s">
        <v>522</v>
      </c>
      <c r="D293" s="144" t="s">
        <v>133</v>
      </c>
      <c r="E293" s="145" t="s">
        <v>523</v>
      </c>
      <c r="F293" s="146" t="s">
        <v>521</v>
      </c>
      <c r="G293" s="147" t="s">
        <v>524</v>
      </c>
      <c r="H293" s="184">
        <v>3</v>
      </c>
      <c r="I293" s="149"/>
      <c r="J293" s="150">
        <f>ROUND(I293*H293,2)</f>
        <v>0</v>
      </c>
      <c r="K293" s="146" t="s">
        <v>137</v>
      </c>
      <c r="L293" s="32"/>
      <c r="M293" s="151" t="s">
        <v>1</v>
      </c>
      <c r="N293" s="152" t="s">
        <v>43</v>
      </c>
      <c r="O293" s="57"/>
      <c r="P293" s="153">
        <f>O293*H293</f>
        <v>0</v>
      </c>
      <c r="Q293" s="153">
        <v>0</v>
      </c>
      <c r="R293" s="153">
        <f>Q293*H293</f>
        <v>0</v>
      </c>
      <c r="S293" s="153">
        <v>0</v>
      </c>
      <c r="T293" s="154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55" t="s">
        <v>525</v>
      </c>
      <c r="AT293" s="155" t="s">
        <v>133</v>
      </c>
      <c r="AU293" s="155" t="s">
        <v>86</v>
      </c>
      <c r="AY293" s="16" t="s">
        <v>130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6" t="s">
        <v>86</v>
      </c>
      <c r="BK293" s="156">
        <f>ROUND(I293*H293,2)</f>
        <v>0</v>
      </c>
      <c r="BL293" s="16" t="s">
        <v>525</v>
      </c>
      <c r="BM293" s="155" t="s">
        <v>526</v>
      </c>
    </row>
    <row r="294" spans="1:65" s="12" customFormat="1" ht="22.9" customHeight="1">
      <c r="B294" s="130"/>
      <c r="D294" s="131" t="s">
        <v>76</v>
      </c>
      <c r="E294" s="141" t="s">
        <v>527</v>
      </c>
      <c r="F294" s="141" t="s">
        <v>528</v>
      </c>
      <c r="I294" s="133"/>
      <c r="J294" s="142">
        <f>BK294</f>
        <v>0</v>
      </c>
      <c r="L294" s="130"/>
      <c r="M294" s="135"/>
      <c r="N294" s="136"/>
      <c r="O294" s="136"/>
      <c r="P294" s="137">
        <f>P295</f>
        <v>0</v>
      </c>
      <c r="Q294" s="136"/>
      <c r="R294" s="137">
        <f>R295</f>
        <v>0</v>
      </c>
      <c r="S294" s="136"/>
      <c r="T294" s="138">
        <f>T295</f>
        <v>0</v>
      </c>
      <c r="AR294" s="131" t="s">
        <v>157</v>
      </c>
      <c r="AT294" s="139" t="s">
        <v>76</v>
      </c>
      <c r="AU294" s="139" t="s">
        <v>82</v>
      </c>
      <c r="AY294" s="131" t="s">
        <v>130</v>
      </c>
      <c r="BK294" s="140">
        <f>BK295</f>
        <v>0</v>
      </c>
    </row>
    <row r="295" spans="1:65" s="2" customFormat="1" ht="16.5" customHeight="1">
      <c r="A295" s="31"/>
      <c r="B295" s="143"/>
      <c r="C295" s="144" t="s">
        <v>529</v>
      </c>
      <c r="D295" s="144" t="s">
        <v>133</v>
      </c>
      <c r="E295" s="145" t="s">
        <v>530</v>
      </c>
      <c r="F295" s="146" t="s">
        <v>531</v>
      </c>
      <c r="G295" s="147" t="s">
        <v>524</v>
      </c>
      <c r="H295" s="184">
        <v>3</v>
      </c>
      <c r="I295" s="149"/>
      <c r="J295" s="150">
        <f>ROUND(I295*H295,2)</f>
        <v>0</v>
      </c>
      <c r="K295" s="146" t="s">
        <v>137</v>
      </c>
      <c r="L295" s="32"/>
      <c r="M295" s="151" t="s">
        <v>1</v>
      </c>
      <c r="N295" s="152" t="s">
        <v>43</v>
      </c>
      <c r="O295" s="57"/>
      <c r="P295" s="153">
        <f>O295*H295</f>
        <v>0</v>
      </c>
      <c r="Q295" s="153">
        <v>0</v>
      </c>
      <c r="R295" s="153">
        <f>Q295*H295</f>
        <v>0</v>
      </c>
      <c r="S295" s="153">
        <v>0</v>
      </c>
      <c r="T295" s="154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5" t="s">
        <v>525</v>
      </c>
      <c r="AT295" s="155" t="s">
        <v>133</v>
      </c>
      <c r="AU295" s="155" t="s">
        <v>86</v>
      </c>
      <c r="AY295" s="16" t="s">
        <v>130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6" t="s">
        <v>86</v>
      </c>
      <c r="BK295" s="156">
        <f>ROUND(I295*H295,2)</f>
        <v>0</v>
      </c>
      <c r="BL295" s="16" t="s">
        <v>525</v>
      </c>
      <c r="BM295" s="155" t="s">
        <v>532</v>
      </c>
    </row>
    <row r="296" spans="1:65" s="12" customFormat="1" ht="22.9" customHeight="1">
      <c r="B296" s="130"/>
      <c r="D296" s="131" t="s">
        <v>76</v>
      </c>
      <c r="E296" s="141" t="s">
        <v>533</v>
      </c>
      <c r="F296" s="141" t="s">
        <v>534</v>
      </c>
      <c r="I296" s="133"/>
      <c r="J296" s="142">
        <f>BK296</f>
        <v>0</v>
      </c>
      <c r="L296" s="130"/>
      <c r="M296" s="135"/>
      <c r="N296" s="136"/>
      <c r="O296" s="136"/>
      <c r="P296" s="137">
        <f>P297</f>
        <v>0</v>
      </c>
      <c r="Q296" s="136"/>
      <c r="R296" s="137">
        <f>R297</f>
        <v>0</v>
      </c>
      <c r="S296" s="136"/>
      <c r="T296" s="138">
        <f>T297</f>
        <v>0</v>
      </c>
      <c r="AR296" s="131" t="s">
        <v>157</v>
      </c>
      <c r="AT296" s="139" t="s">
        <v>76</v>
      </c>
      <c r="AU296" s="139" t="s">
        <v>82</v>
      </c>
      <c r="AY296" s="131" t="s">
        <v>130</v>
      </c>
      <c r="BK296" s="140">
        <f>BK297</f>
        <v>0</v>
      </c>
    </row>
    <row r="297" spans="1:65" s="2" customFormat="1" ht="16.5" customHeight="1">
      <c r="A297" s="31"/>
      <c r="B297" s="143"/>
      <c r="C297" s="144" t="s">
        <v>535</v>
      </c>
      <c r="D297" s="144" t="s">
        <v>133</v>
      </c>
      <c r="E297" s="145" t="s">
        <v>536</v>
      </c>
      <c r="F297" s="146" t="s">
        <v>537</v>
      </c>
      <c r="G297" s="147" t="s">
        <v>524</v>
      </c>
      <c r="H297" s="184">
        <v>3</v>
      </c>
      <c r="I297" s="149"/>
      <c r="J297" s="150">
        <f>ROUND(I297*H297,2)</f>
        <v>0</v>
      </c>
      <c r="K297" s="146" t="s">
        <v>137</v>
      </c>
      <c r="L297" s="32"/>
      <c r="M297" s="185" t="s">
        <v>1</v>
      </c>
      <c r="N297" s="186" t="s">
        <v>43</v>
      </c>
      <c r="O297" s="187"/>
      <c r="P297" s="188">
        <f>O297*H297</f>
        <v>0</v>
      </c>
      <c r="Q297" s="188">
        <v>0</v>
      </c>
      <c r="R297" s="188">
        <f>Q297*H297</f>
        <v>0</v>
      </c>
      <c r="S297" s="188">
        <v>0</v>
      </c>
      <c r="T297" s="189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55" t="s">
        <v>525</v>
      </c>
      <c r="AT297" s="155" t="s">
        <v>133</v>
      </c>
      <c r="AU297" s="155" t="s">
        <v>86</v>
      </c>
      <c r="AY297" s="16" t="s">
        <v>130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6" t="s">
        <v>86</v>
      </c>
      <c r="BK297" s="156">
        <f>ROUND(I297*H297,2)</f>
        <v>0</v>
      </c>
      <c r="BL297" s="16" t="s">
        <v>525</v>
      </c>
      <c r="BM297" s="155" t="s">
        <v>538</v>
      </c>
    </row>
    <row r="298" spans="1:65" s="2" customFormat="1" ht="6.95" customHeight="1">
      <c r="A298" s="31"/>
      <c r="B298" s="46"/>
      <c r="C298" s="47"/>
      <c r="D298" s="47"/>
      <c r="E298" s="47"/>
      <c r="F298" s="47"/>
      <c r="G298" s="47"/>
      <c r="H298" s="47"/>
      <c r="I298" s="47"/>
      <c r="J298" s="47"/>
      <c r="K298" s="47"/>
      <c r="L298" s="32"/>
      <c r="M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</row>
  </sheetData>
  <autoFilter ref="C137:K297" xr:uid="{00000000-0009-0000-0000-000001000000}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20050 - VÝMĚNA OKEN, TOVÁ...</vt:lpstr>
      <vt:lpstr>'20050 - VÝMĚNA OKEN, TOVÁ...'!Názvy_tisku</vt:lpstr>
      <vt:lpstr>'Rekapitulace stavby'!Názvy_tisku</vt:lpstr>
      <vt:lpstr>'20050 - VÝMĚNA OKEN, TOVÁ...'!Oblast_tisku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ALENA-PC\alena</dc:creator>
  <cp:lastModifiedBy>Kadleček</cp:lastModifiedBy>
  <dcterms:created xsi:type="dcterms:W3CDTF">2022-03-23T13:12:31Z</dcterms:created>
  <dcterms:modified xsi:type="dcterms:W3CDTF">2022-03-23T13:44:46Z</dcterms:modified>
</cp:coreProperties>
</file>